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3.xml" ContentType="application/vnd.openxmlformats-officedocument.drawing+xml"/>
  <Override PartName="/xl/chartsheets/sheet6.xml" ContentType="application/vnd.openxmlformats-officedocument.spreadsheetml.chart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49" activeTab="0"/>
  </bookViews>
  <sheets>
    <sheet name="F1" sheetId="1" r:id="rId1"/>
    <sheet name="G1" sheetId="2" r:id="rId2"/>
    <sheet name="G1p" sheetId="3" r:id="rId3"/>
    <sheet name="F2" sheetId="4" r:id="rId4"/>
    <sheet name="G2" sheetId="5" r:id="rId5"/>
    <sheet name="G2p" sheetId="6" r:id="rId6"/>
    <sheet name="F3" sheetId="7" r:id="rId7"/>
    <sheet name="G3" sheetId="8" r:id="rId8"/>
    <sheet name="G3p" sheetId="9" r:id="rId9"/>
    <sheet name="F4" sheetId="10" r:id="rId10"/>
    <sheet name="G4" sheetId="11" r:id="rId11"/>
    <sheet name="G4p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maria rosamilia</author>
    <author>I.S.</author>
  </authors>
  <commentList>
    <comment ref="P16" authorId="0">
      <text>
        <r>
          <rPr>
            <b/>
            <sz val="8"/>
            <rFont val="Tahoma"/>
            <family val="0"/>
          </rPr>
          <t>risultato della formula: devianza spiegata/devianza totale</t>
        </r>
      </text>
    </comment>
    <comment ref="P17" authorId="0">
      <text>
        <r>
          <rPr>
            <b/>
            <sz val="8"/>
            <rFont val="Tahoma"/>
            <family val="0"/>
          </rPr>
          <t>risultato della formula: prodotto tra i due coefficienti di regressione (vale solo per la regressione lineare)</t>
        </r>
      </text>
    </comment>
    <comment ref="P19" authorId="0">
      <text>
        <r>
          <rPr>
            <b/>
            <sz val="8"/>
            <rFont val="Tahoma"/>
            <family val="0"/>
          </rPr>
          <t>coefficiente di correlazione fra x e y. 
E' di segno positivo se m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e m</t>
        </r>
        <r>
          <rPr>
            <b/>
            <vertAlign val="sub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sono positivi, di segno negativo se m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e m</t>
        </r>
        <r>
          <rPr>
            <b/>
            <vertAlign val="sub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sono negativi</t>
        </r>
      </text>
    </comment>
    <comment ref="P22" authorId="1">
      <text>
        <r>
          <rPr>
            <b/>
            <sz val="8"/>
            <rFont val="Tahoma"/>
            <family val="0"/>
          </rPr>
          <t>risultato della formula: rapporto fra la radice quadrata della sommatoria degli errori al quadrato fratto il n° di elementi e la sommatoria dei valori teorici fratto il n° di elementi</t>
        </r>
      </text>
    </comment>
  </commentList>
</comments>
</file>

<file path=xl/comments4.xml><?xml version="1.0" encoding="utf-8"?>
<comments xmlns="http://schemas.openxmlformats.org/spreadsheetml/2006/main">
  <authors>
    <author>maria rosamilia</author>
  </authors>
  <commentList>
    <comment ref="P16" authorId="0">
      <text>
        <r>
          <rPr>
            <b/>
            <sz val="8"/>
            <rFont val="Tahoma"/>
            <family val="0"/>
          </rPr>
          <t>risultato della formula: devianza spiegata/devianza totale</t>
        </r>
      </text>
    </comment>
    <comment ref="P17" authorId="0">
      <text>
        <r>
          <rPr>
            <b/>
            <sz val="8"/>
            <rFont val="Tahoma"/>
            <family val="0"/>
          </rPr>
          <t>risultato della formula: prodotto tra i due coefficienti di regressione (vale solo per la regressione lineare)</t>
        </r>
      </text>
    </comment>
    <comment ref="P19" authorId="0">
      <text>
        <r>
          <rPr>
            <b/>
            <sz val="8"/>
            <rFont val="Tahoma"/>
            <family val="0"/>
          </rPr>
          <t>coefficiente di correlazione fra x e y. 
E' di segno positivo se m1 e m2 sono positivi, di segno negativo se m1 e m2 sono negativi</t>
        </r>
      </text>
    </comment>
  </commentList>
</comments>
</file>

<file path=xl/sharedStrings.xml><?xml version="1.0" encoding="utf-8"?>
<sst xmlns="http://schemas.openxmlformats.org/spreadsheetml/2006/main" count="182" uniqueCount="58">
  <si>
    <t>VOTO ESAME</t>
  </si>
  <si>
    <t>CREDITO</t>
  </si>
  <si>
    <t>MED III PROVE</t>
  </si>
  <si>
    <t>VOTI ESAME</t>
  </si>
  <si>
    <t>MED VOTI V</t>
  </si>
  <si>
    <t>VOTI ESAMI</t>
  </si>
  <si>
    <t>N° INSUFFICIENZE</t>
  </si>
  <si>
    <t>X</t>
  </si>
  <si>
    <t>Y</t>
  </si>
  <si>
    <t>m1</t>
  </si>
  <si>
    <t>m2</t>
  </si>
  <si>
    <t>q1</t>
  </si>
  <si>
    <t>q2</t>
  </si>
  <si>
    <t>n° elementi</t>
  </si>
  <si>
    <t>med valori reali</t>
  </si>
  <si>
    <t>r =  +/-</t>
  </si>
  <si>
    <t>r^2  =</t>
  </si>
  <si>
    <r>
      <t>(y t1 - y m)</t>
    </r>
    <r>
      <rPr>
        <b/>
        <vertAlign val="superscript"/>
        <sz val="10"/>
        <rFont val="AvantGarde Bk BT"/>
        <family val="2"/>
      </rPr>
      <t>^2</t>
    </r>
  </si>
  <si>
    <r>
      <t>(y - y m)</t>
    </r>
    <r>
      <rPr>
        <b/>
        <vertAlign val="superscript"/>
        <sz val="10"/>
        <rFont val="AvantGarde Bk BT"/>
        <family val="2"/>
      </rPr>
      <t>^2</t>
    </r>
  </si>
  <si>
    <r>
      <t>(y - y t1)</t>
    </r>
    <r>
      <rPr>
        <b/>
        <vertAlign val="superscript"/>
        <sz val="10"/>
        <rFont val="AvantGarde Bk BT"/>
        <family val="2"/>
      </rPr>
      <t>^2</t>
    </r>
  </si>
  <si>
    <t>I  =</t>
  </si>
  <si>
    <t>a</t>
  </si>
  <si>
    <t>b</t>
  </si>
  <si>
    <t>c</t>
  </si>
  <si>
    <t>d</t>
  </si>
  <si>
    <t>na</t>
  </si>
  <si>
    <t>nb</t>
  </si>
  <si>
    <t>nc</t>
  </si>
  <si>
    <t>x teoriche p</t>
  </si>
  <si>
    <t>y teoriche p</t>
  </si>
  <si>
    <r>
      <t>x</t>
    </r>
    <r>
      <rPr>
        <b/>
        <vertAlign val="subscript"/>
        <sz val="10"/>
        <rFont val="AvantGarde Bk BT"/>
        <family val="0"/>
      </rPr>
      <t>i</t>
    </r>
    <r>
      <rPr>
        <b/>
        <vertAlign val="superscript"/>
        <sz val="10"/>
        <rFont val="AvantGarde Bk BT"/>
        <family val="2"/>
      </rPr>
      <t>2</t>
    </r>
  </si>
  <si>
    <r>
      <t>y</t>
    </r>
    <r>
      <rPr>
        <b/>
        <vertAlign val="subscript"/>
        <sz val="10"/>
        <rFont val="AvantGarde Bk BT"/>
        <family val="0"/>
      </rPr>
      <t>i</t>
    </r>
    <r>
      <rPr>
        <b/>
        <vertAlign val="superscript"/>
        <sz val="10"/>
        <rFont val="AvantGarde Bk BT"/>
        <family val="2"/>
      </rPr>
      <t>2</t>
    </r>
  </si>
  <si>
    <r>
      <t>x</t>
    </r>
    <r>
      <rPr>
        <b/>
        <vertAlign val="subscript"/>
        <sz val="10"/>
        <rFont val="AvantGarde Bk BT"/>
        <family val="0"/>
      </rPr>
      <t>i</t>
    </r>
    <r>
      <rPr>
        <b/>
        <sz val="10"/>
        <rFont val="AvantGarde Bk BT"/>
        <family val="2"/>
      </rPr>
      <t>y</t>
    </r>
    <r>
      <rPr>
        <b/>
        <vertAlign val="subscript"/>
        <sz val="10"/>
        <rFont val="AvantGarde Bk BT"/>
        <family val="0"/>
      </rPr>
      <t>i</t>
    </r>
  </si>
  <si>
    <r>
      <t>x</t>
    </r>
    <r>
      <rPr>
        <b/>
        <vertAlign val="subscript"/>
        <sz val="10"/>
        <rFont val="AvantGarde Bk BT"/>
        <family val="0"/>
      </rPr>
      <t>i</t>
    </r>
    <r>
      <rPr>
        <b/>
        <vertAlign val="superscript"/>
        <sz val="10"/>
        <rFont val="AvantGarde Bk BT"/>
        <family val="0"/>
      </rPr>
      <t>4</t>
    </r>
  </si>
  <si>
    <r>
      <t>x</t>
    </r>
    <r>
      <rPr>
        <b/>
        <vertAlign val="subscript"/>
        <sz val="10"/>
        <rFont val="AvantGarde Bk BT"/>
        <family val="0"/>
      </rPr>
      <t>i</t>
    </r>
    <r>
      <rPr>
        <b/>
        <vertAlign val="superscript"/>
        <sz val="10"/>
        <rFont val="AvantGarde Bk BT"/>
        <family val="0"/>
      </rPr>
      <t>3</t>
    </r>
  </si>
  <si>
    <r>
      <t>y</t>
    </r>
    <r>
      <rPr>
        <b/>
        <vertAlign val="subscript"/>
        <sz val="10"/>
        <rFont val="AvantGarde Bk BT"/>
        <family val="0"/>
      </rPr>
      <t>i</t>
    </r>
    <r>
      <rPr>
        <b/>
        <sz val="10"/>
        <rFont val="AvantGarde Bk BT"/>
        <family val="2"/>
      </rPr>
      <t>x</t>
    </r>
    <r>
      <rPr>
        <b/>
        <vertAlign val="subscript"/>
        <sz val="10"/>
        <rFont val="AvantGarde Bk BT"/>
        <family val="0"/>
      </rPr>
      <t>i</t>
    </r>
    <r>
      <rPr>
        <b/>
        <vertAlign val="superscript"/>
        <sz val="10"/>
        <rFont val="AvantGarde Bk BT"/>
        <family val="0"/>
      </rPr>
      <t>2</t>
    </r>
  </si>
  <si>
    <r>
      <t>Σ</t>
    </r>
    <r>
      <rPr>
        <b/>
        <sz val="10"/>
        <rFont val="AvantGarde Bk BT"/>
        <family val="2"/>
      </rPr>
      <t>x</t>
    </r>
    <r>
      <rPr>
        <b/>
        <vertAlign val="subscript"/>
        <sz val="10"/>
        <rFont val="AvantGarde Bk BT"/>
        <family val="0"/>
      </rPr>
      <t>i</t>
    </r>
    <r>
      <rPr>
        <b/>
        <vertAlign val="superscript"/>
        <sz val="10"/>
        <rFont val="AvantGarde Bk BT"/>
        <family val="2"/>
      </rPr>
      <t>2</t>
    </r>
  </si>
  <si>
    <r>
      <t>Σ</t>
    </r>
    <r>
      <rPr>
        <b/>
        <sz val="10"/>
        <rFont val="AvantGarde Bk BT"/>
        <family val="2"/>
      </rPr>
      <t>y</t>
    </r>
    <r>
      <rPr>
        <b/>
        <vertAlign val="subscript"/>
        <sz val="10"/>
        <rFont val="AvantGarde Bk BT"/>
        <family val="0"/>
      </rPr>
      <t>i</t>
    </r>
    <r>
      <rPr>
        <b/>
        <vertAlign val="superscript"/>
        <sz val="10"/>
        <rFont val="AvantGarde Bk BT"/>
        <family val="2"/>
      </rPr>
      <t>2</t>
    </r>
  </si>
  <si>
    <r>
      <t>Σ</t>
    </r>
    <r>
      <rPr>
        <b/>
        <sz val="10"/>
        <rFont val="AvantGarde Bk BT"/>
        <family val="2"/>
      </rPr>
      <t>x</t>
    </r>
    <r>
      <rPr>
        <b/>
        <vertAlign val="subscript"/>
        <sz val="10"/>
        <rFont val="AvantGarde Bk BT"/>
        <family val="0"/>
      </rPr>
      <t>i</t>
    </r>
    <r>
      <rPr>
        <b/>
        <sz val="10"/>
        <rFont val="AvantGarde Bk BT"/>
        <family val="2"/>
      </rPr>
      <t>y</t>
    </r>
    <r>
      <rPr>
        <b/>
        <vertAlign val="subscript"/>
        <sz val="10"/>
        <rFont val="AvantGarde Bk BT"/>
        <family val="0"/>
      </rPr>
      <t>i</t>
    </r>
  </si>
  <si>
    <r>
      <t>Σ</t>
    </r>
    <r>
      <rPr>
        <b/>
        <sz val="10"/>
        <rFont val="AvantGarde Bk BT"/>
        <family val="2"/>
      </rPr>
      <t>x</t>
    </r>
    <r>
      <rPr>
        <b/>
        <vertAlign val="subscript"/>
        <sz val="10"/>
        <rFont val="AvantGarde Bk BT"/>
        <family val="0"/>
      </rPr>
      <t>i</t>
    </r>
    <r>
      <rPr>
        <b/>
        <vertAlign val="superscript"/>
        <sz val="10"/>
        <rFont val="AvantGarde Bk BT"/>
        <family val="0"/>
      </rPr>
      <t>4</t>
    </r>
  </si>
  <si>
    <r>
      <t>Σ</t>
    </r>
    <r>
      <rPr>
        <b/>
        <sz val="10"/>
        <rFont val="AvantGarde Bk BT"/>
        <family val="2"/>
      </rPr>
      <t>x</t>
    </r>
    <r>
      <rPr>
        <b/>
        <vertAlign val="subscript"/>
        <sz val="10"/>
        <rFont val="AvantGarde Bk BT"/>
        <family val="0"/>
      </rPr>
      <t>i</t>
    </r>
    <r>
      <rPr>
        <b/>
        <vertAlign val="superscript"/>
        <sz val="10"/>
        <rFont val="AvantGarde Bk BT"/>
        <family val="0"/>
      </rPr>
      <t>3</t>
    </r>
  </si>
  <si>
    <r>
      <t>Σ</t>
    </r>
    <r>
      <rPr>
        <b/>
        <sz val="10"/>
        <rFont val="AvantGarde Bk BT"/>
        <family val="2"/>
      </rPr>
      <t>y</t>
    </r>
    <r>
      <rPr>
        <b/>
        <vertAlign val="subscript"/>
        <sz val="10"/>
        <rFont val="AvantGarde Bk BT"/>
        <family val="0"/>
      </rPr>
      <t>i</t>
    </r>
    <r>
      <rPr>
        <b/>
        <sz val="10"/>
        <rFont val="AvantGarde Bk BT"/>
        <family val="2"/>
      </rPr>
      <t>x</t>
    </r>
    <r>
      <rPr>
        <b/>
        <vertAlign val="subscript"/>
        <sz val="10"/>
        <rFont val="AvantGarde Bk BT"/>
        <family val="0"/>
      </rPr>
      <t>i</t>
    </r>
    <r>
      <rPr>
        <b/>
        <vertAlign val="superscript"/>
        <sz val="10"/>
        <rFont val="AvantGarde Bk BT"/>
        <family val="0"/>
      </rPr>
      <t>2</t>
    </r>
  </si>
  <si>
    <t>retta regr y su x</t>
  </si>
  <si>
    <t>retta regr x su y</t>
  </si>
  <si>
    <r>
      <t>m</t>
    </r>
    <r>
      <rPr>
        <b/>
        <vertAlign val="subscript"/>
        <sz val="10"/>
        <rFont val="AvantGarde Bk BT"/>
        <family val="0"/>
      </rPr>
      <t>1</t>
    </r>
  </si>
  <si>
    <r>
      <t>m</t>
    </r>
    <r>
      <rPr>
        <b/>
        <vertAlign val="subscript"/>
        <sz val="10"/>
        <rFont val="AvantGarde Bk BT"/>
        <family val="0"/>
      </rPr>
      <t>2</t>
    </r>
  </si>
  <si>
    <r>
      <t>q</t>
    </r>
    <r>
      <rPr>
        <b/>
        <vertAlign val="subscript"/>
        <sz val="10"/>
        <rFont val="AvantGarde Bk BT"/>
        <family val="0"/>
      </rPr>
      <t>1</t>
    </r>
  </si>
  <si>
    <r>
      <t>q</t>
    </r>
    <r>
      <rPr>
        <b/>
        <vertAlign val="subscript"/>
        <sz val="10"/>
        <rFont val="AvantGarde Bk BT"/>
        <family val="0"/>
      </rPr>
      <t>2</t>
    </r>
  </si>
  <si>
    <r>
      <t>r</t>
    </r>
    <r>
      <rPr>
        <b/>
        <vertAlign val="superscript"/>
        <sz val="10"/>
        <rFont val="AvantGarde Bk BT"/>
        <family val="0"/>
      </rPr>
      <t>2</t>
    </r>
    <r>
      <rPr>
        <b/>
        <sz val="10"/>
        <rFont val="AvantGarde Bk BT"/>
        <family val="2"/>
      </rPr>
      <t xml:space="preserve">  =</t>
    </r>
  </si>
  <si>
    <t>PARABOLA</t>
  </si>
  <si>
    <r>
      <t>x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</si>
  <si>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</si>
  <si>
    <r>
      <t>Σ</t>
    </r>
    <r>
      <rPr>
        <b/>
        <sz val="10"/>
        <rFont val="AvantGarde Bk BT"/>
        <family val="2"/>
      </rPr>
      <t>x</t>
    </r>
    <r>
      <rPr>
        <b/>
        <vertAlign val="subscript"/>
        <sz val="10"/>
        <rFont val="AvantGarde Bk BT"/>
        <family val="0"/>
      </rPr>
      <t>i</t>
    </r>
  </si>
  <si>
    <r>
      <t>y</t>
    </r>
    <r>
      <rPr>
        <b/>
        <vertAlign val="subscript"/>
        <sz val="10"/>
        <rFont val="AvantGarde Bk BT"/>
        <family val="0"/>
      </rPr>
      <t>i</t>
    </r>
    <r>
      <rPr>
        <b/>
        <sz val="10"/>
        <rFont val="AvantGarde Bk BT"/>
        <family val="2"/>
      </rPr>
      <t xml:space="preserve"> teor1</t>
    </r>
  </si>
  <si>
    <r>
      <t>y</t>
    </r>
    <r>
      <rPr>
        <b/>
        <vertAlign val="subscript"/>
        <sz val="10"/>
        <rFont val="AvantGarde Bk BT"/>
        <family val="0"/>
      </rPr>
      <t>i</t>
    </r>
    <r>
      <rPr>
        <b/>
        <sz val="10"/>
        <rFont val="AvantGarde Bk BT"/>
        <family val="2"/>
      </rPr>
      <t xml:space="preserve"> teor2</t>
    </r>
  </si>
  <si>
    <r>
      <t>Σy</t>
    </r>
    <r>
      <rPr>
        <b/>
        <vertAlign val="subscript"/>
        <sz val="10"/>
        <rFont val="AvantGarde Bk BT"/>
        <family val="0"/>
      </rPr>
      <t>i</t>
    </r>
  </si>
  <si>
    <r>
      <t>Σy</t>
    </r>
    <r>
      <rPr>
        <b/>
        <vertAlign val="subscript"/>
        <sz val="10"/>
        <rFont val="AvantGarde Bk BT"/>
        <family val="0"/>
      </rPr>
      <t xml:space="preserve">i </t>
    </r>
    <r>
      <rPr>
        <b/>
        <sz val="10"/>
        <rFont val="AvantGarde Bk BT"/>
        <family val="0"/>
      </rPr>
      <t>teor</t>
    </r>
  </si>
  <si>
    <r>
      <t>Σy</t>
    </r>
    <r>
      <rPr>
        <b/>
        <vertAlign val="subscript"/>
        <sz val="10"/>
        <rFont val="AvantGarde Bk BT"/>
        <family val="0"/>
      </rPr>
      <t>i</t>
    </r>
    <r>
      <rPr>
        <b/>
        <sz val="10"/>
        <rFont val="AvantGarde Bk BT"/>
        <family val="0"/>
      </rPr>
      <t xml:space="preserve"> teor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</si>
</sst>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3">
    <font>
      <sz val="10"/>
      <name val="Arial"/>
      <family val="0"/>
    </font>
    <font>
      <b/>
      <sz val="8"/>
      <name val="Tahoma"/>
      <family val="0"/>
    </font>
    <font>
      <sz val="8.75"/>
      <name val="Arial"/>
      <family val="0"/>
    </font>
    <font>
      <b/>
      <sz val="10"/>
      <name val="Arial"/>
      <family val="2"/>
    </font>
    <font>
      <i/>
      <sz val="10"/>
      <name val="AvantGarde Md BT"/>
      <family val="2"/>
    </font>
    <font>
      <sz val="10"/>
      <name val="AvantGarde Bk BT"/>
      <family val="2"/>
    </font>
    <font>
      <i/>
      <sz val="10"/>
      <name val="AvantGarde Bk BT"/>
      <family val="2"/>
    </font>
    <font>
      <b/>
      <sz val="10"/>
      <name val="AvantGarde Bk BT"/>
      <family val="2"/>
    </font>
    <font>
      <b/>
      <vertAlign val="superscript"/>
      <sz val="10"/>
      <name val="AvantGarde Bk BT"/>
      <family val="2"/>
    </font>
    <font>
      <sz val="9.75"/>
      <name val="Arial"/>
      <family val="0"/>
    </font>
    <font>
      <sz val="9.5"/>
      <name val="Arial"/>
      <family val="0"/>
    </font>
    <font>
      <sz val="8.75"/>
      <name val="AvantGarde Bk BT"/>
      <family val="2"/>
    </font>
    <font>
      <b/>
      <sz val="11.75"/>
      <color indexed="8"/>
      <name val="AvantGarde Bk BT"/>
      <family val="2"/>
    </font>
    <font>
      <b/>
      <sz val="11.75"/>
      <name val="AvantGarde Bk BT"/>
      <family val="2"/>
    </font>
    <font>
      <b/>
      <sz val="13.5"/>
      <name val="AvantGarde Bk BT"/>
      <family val="2"/>
    </font>
    <font>
      <b/>
      <sz val="12"/>
      <name val="AvantGarde Bk BT"/>
      <family val="2"/>
    </font>
    <font>
      <b/>
      <sz val="11"/>
      <name val="AvantGarde Bk BT"/>
      <family val="2"/>
    </font>
    <font>
      <b/>
      <sz val="13.25"/>
      <name val="AvantGarde Bk BT"/>
      <family val="2"/>
    </font>
    <font>
      <b/>
      <sz val="14"/>
      <name val="AvantGarde Bk BT"/>
      <family val="2"/>
    </font>
    <font>
      <b/>
      <vertAlign val="subscript"/>
      <sz val="8"/>
      <name val="Tahoma"/>
      <family val="2"/>
    </font>
    <font>
      <b/>
      <vertAlign val="subscript"/>
      <sz val="10"/>
      <name val="AvantGarde Bk BT"/>
      <family val="0"/>
    </font>
    <font>
      <b/>
      <vertAlign val="sub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Relationship Id="rId2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15"/>
          <c:w val="0.78625"/>
          <c:h val="0.80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'F1'!$B$10:$B$35</c:f>
              <c:numCache>
                <c:ptCount val="26"/>
                <c:pt idx="0">
                  <c:v>11</c:v>
                </c:pt>
                <c:pt idx="1">
                  <c:v>15</c:v>
                </c:pt>
                <c:pt idx="2">
                  <c:v>16</c:v>
                </c:pt>
                <c:pt idx="3">
                  <c:v>10</c:v>
                </c:pt>
                <c:pt idx="4">
                  <c:v>13</c:v>
                </c:pt>
                <c:pt idx="5">
                  <c:v>20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13</c:v>
                </c:pt>
                <c:pt idx="19">
                  <c:v>18</c:v>
                </c:pt>
                <c:pt idx="20">
                  <c:v>9</c:v>
                </c:pt>
                <c:pt idx="21">
                  <c:v>8</c:v>
                </c:pt>
              </c:numCache>
            </c:numRef>
          </c:xVal>
          <c:yVal>
            <c:numRef>
              <c:f>'F1'!$C$10:$C$35</c:f>
              <c:numCache>
                <c:ptCount val="26"/>
                <c:pt idx="0">
                  <c:v>70</c:v>
                </c:pt>
                <c:pt idx="1">
                  <c:v>80</c:v>
                </c:pt>
                <c:pt idx="2">
                  <c:v>85</c:v>
                </c:pt>
                <c:pt idx="3">
                  <c:v>61</c:v>
                </c:pt>
                <c:pt idx="4">
                  <c:v>63</c:v>
                </c:pt>
                <c:pt idx="5">
                  <c:v>98</c:v>
                </c:pt>
                <c:pt idx="6">
                  <c:v>65</c:v>
                </c:pt>
                <c:pt idx="7">
                  <c:v>61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68</c:v>
                </c:pt>
                <c:pt idx="13">
                  <c:v>71</c:v>
                </c:pt>
                <c:pt idx="14">
                  <c:v>65</c:v>
                </c:pt>
                <c:pt idx="15">
                  <c:v>75</c:v>
                </c:pt>
                <c:pt idx="16">
                  <c:v>65</c:v>
                </c:pt>
                <c:pt idx="17">
                  <c:v>60</c:v>
                </c:pt>
                <c:pt idx="18">
                  <c:v>62</c:v>
                </c:pt>
                <c:pt idx="19">
                  <c:v>97</c:v>
                </c:pt>
                <c:pt idx="20">
                  <c:v>64</c:v>
                </c:pt>
                <c:pt idx="21">
                  <c:v>60</c:v>
                </c:pt>
              </c:numCache>
            </c:numRef>
          </c:yVal>
          <c:smooth val="0"/>
        </c:ser>
        <c:ser>
          <c:idx val="2"/>
          <c:order val="1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'F1'!$B$10:$B$35</c:f>
              <c:numCache>
                <c:ptCount val="26"/>
                <c:pt idx="0">
                  <c:v>11</c:v>
                </c:pt>
                <c:pt idx="1">
                  <c:v>15</c:v>
                </c:pt>
                <c:pt idx="2">
                  <c:v>16</c:v>
                </c:pt>
                <c:pt idx="3">
                  <c:v>10</c:v>
                </c:pt>
                <c:pt idx="4">
                  <c:v>13</c:v>
                </c:pt>
                <c:pt idx="5">
                  <c:v>20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13</c:v>
                </c:pt>
                <c:pt idx="19">
                  <c:v>18</c:v>
                </c:pt>
                <c:pt idx="20">
                  <c:v>9</c:v>
                </c:pt>
                <c:pt idx="21">
                  <c:v>8</c:v>
                </c:pt>
              </c:numCache>
            </c:numRef>
          </c:xVal>
          <c:yVal>
            <c:numRef>
              <c:f>'F1'!$F$10:$F$35</c:f>
              <c:numCache>
                <c:ptCount val="26"/>
                <c:pt idx="0">
                  <c:v>65.00372531102833</c:v>
                </c:pt>
                <c:pt idx="1">
                  <c:v>81.51121107752864</c:v>
                </c:pt>
                <c:pt idx="2">
                  <c:v>85.63808251915373</c:v>
                </c:pt>
                <c:pt idx="3">
                  <c:v>60.87685386940325</c:v>
                </c:pt>
                <c:pt idx="4">
                  <c:v>73.25746819427849</c:v>
                </c:pt>
                <c:pt idx="5">
                  <c:v>102.14556828565404</c:v>
                </c:pt>
                <c:pt idx="6">
                  <c:v>60.87685386940325</c:v>
                </c:pt>
                <c:pt idx="7">
                  <c:v>65.00372531102833</c:v>
                </c:pt>
                <c:pt idx="8">
                  <c:v>73.25746819427849</c:v>
                </c:pt>
                <c:pt idx="9">
                  <c:v>56.749982427778164</c:v>
                </c:pt>
                <c:pt idx="10">
                  <c:v>69.1305967526534</c:v>
                </c:pt>
                <c:pt idx="11">
                  <c:v>60.87685386940325</c:v>
                </c:pt>
                <c:pt idx="12">
                  <c:v>69.1305967526534</c:v>
                </c:pt>
                <c:pt idx="13">
                  <c:v>69.1305967526534</c:v>
                </c:pt>
                <c:pt idx="14">
                  <c:v>65.00372531102833</c:v>
                </c:pt>
                <c:pt idx="15">
                  <c:v>69.1305967526534</c:v>
                </c:pt>
                <c:pt idx="16">
                  <c:v>65.00372531102833</c:v>
                </c:pt>
                <c:pt idx="17">
                  <c:v>56.749982427778164</c:v>
                </c:pt>
                <c:pt idx="18">
                  <c:v>73.25746819427849</c:v>
                </c:pt>
                <c:pt idx="19">
                  <c:v>93.89182540240388</c:v>
                </c:pt>
                <c:pt idx="20">
                  <c:v>56.749982427778164</c:v>
                </c:pt>
                <c:pt idx="21">
                  <c:v>52.623110986153094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'F1'!$B$10:$B$35</c:f>
              <c:numCache>
                <c:ptCount val="26"/>
                <c:pt idx="0">
                  <c:v>11</c:v>
                </c:pt>
                <c:pt idx="1">
                  <c:v>15</c:v>
                </c:pt>
                <c:pt idx="2">
                  <c:v>16</c:v>
                </c:pt>
                <c:pt idx="3">
                  <c:v>10</c:v>
                </c:pt>
                <c:pt idx="4">
                  <c:v>13</c:v>
                </c:pt>
                <c:pt idx="5">
                  <c:v>20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13</c:v>
                </c:pt>
                <c:pt idx="19">
                  <c:v>18</c:v>
                </c:pt>
                <c:pt idx="20">
                  <c:v>9</c:v>
                </c:pt>
                <c:pt idx="21">
                  <c:v>8</c:v>
                </c:pt>
              </c:numCache>
            </c:numRef>
          </c:xVal>
          <c:yVal>
            <c:numRef>
              <c:f>'F1'!$E$10:$E$35</c:f>
              <c:numCache>
                <c:ptCount val="26"/>
                <c:pt idx="0">
                  <c:v>65.70192073911987</c:v>
                </c:pt>
                <c:pt idx="1">
                  <c:v>79.53805008509605</c:v>
                </c:pt>
                <c:pt idx="2">
                  <c:v>82.99708242159008</c:v>
                </c:pt>
                <c:pt idx="3">
                  <c:v>62.24288840262582</c:v>
                </c:pt>
                <c:pt idx="4">
                  <c:v>72.61998541210795</c:v>
                </c:pt>
                <c:pt idx="5">
                  <c:v>96.83321176756625</c:v>
                </c:pt>
                <c:pt idx="6">
                  <c:v>62.24288840262582</c:v>
                </c:pt>
                <c:pt idx="7">
                  <c:v>65.70192073911987</c:v>
                </c:pt>
                <c:pt idx="8">
                  <c:v>72.61998541210795</c:v>
                </c:pt>
                <c:pt idx="9">
                  <c:v>58.783856066131776</c:v>
                </c:pt>
                <c:pt idx="10">
                  <c:v>69.1609530756139</c:v>
                </c:pt>
                <c:pt idx="11">
                  <c:v>62.24288840262582</c:v>
                </c:pt>
                <c:pt idx="12">
                  <c:v>69.1609530756139</c:v>
                </c:pt>
                <c:pt idx="13">
                  <c:v>69.1609530756139</c:v>
                </c:pt>
                <c:pt idx="14">
                  <c:v>65.70192073911987</c:v>
                </c:pt>
                <c:pt idx="15">
                  <c:v>69.1609530756139</c:v>
                </c:pt>
                <c:pt idx="16">
                  <c:v>65.70192073911987</c:v>
                </c:pt>
                <c:pt idx="17">
                  <c:v>58.783856066131776</c:v>
                </c:pt>
                <c:pt idx="18">
                  <c:v>72.61998541210795</c:v>
                </c:pt>
                <c:pt idx="19">
                  <c:v>89.91514709457817</c:v>
                </c:pt>
                <c:pt idx="20">
                  <c:v>58.783856066131776</c:v>
                </c:pt>
                <c:pt idx="21">
                  <c:v>55.324823729637735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57038710"/>
        <c:axId val="43586343"/>
      </c:scatterChart>
      <c:valAx>
        <c:axId val="5703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crediti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3586343"/>
        <c:crosses val="autoZero"/>
        <c:crossBetween val="midCat"/>
        <c:dispUnits/>
      </c:valAx>
      <c:valAx>
        <c:axId val="4358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voti d'esame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703871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155"/>
          <c:w val="0.11325"/>
          <c:h val="0.13525"/>
        </c:manualLayout>
      </c:layout>
      <c:overlay val="0"/>
      <c:spPr>
        <a:gradFill rotWithShape="1">
          <a:gsLst>
            <a:gs pos="0">
              <a:srgbClr val="800080"/>
            </a:gs>
            <a:gs pos="50000">
              <a:srgbClr val="FAF5FA"/>
            </a:gs>
            <a:gs pos="100000">
              <a:srgbClr val="800080"/>
            </a:gs>
          </a:gsLst>
          <a:lin ang="5400000" scaled="1"/>
        </a:gradFill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00080"/>
        </a:gs>
        <a:gs pos="50000">
          <a:srgbClr val="EDDCED"/>
        </a:gs>
        <a:gs pos="100000">
          <a:srgbClr val="80008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305"/>
          <c:w val="0.83275"/>
          <c:h val="0.913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'F1'!$W$10:$W$22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xVal>
          <c:yVal>
            <c:numRef>
              <c:f>'F1'!$X$10:$X$22</c:f>
              <c:numCache>
                <c:ptCount val="13"/>
                <c:pt idx="0">
                  <c:v>59.44423586546656</c:v>
                </c:pt>
                <c:pt idx="1">
                  <c:v>60.89251567260884</c:v>
                </c:pt>
                <c:pt idx="2">
                  <c:v>62.72651560256365</c:v>
                </c:pt>
                <c:pt idx="3">
                  <c:v>64.94623565533102</c:v>
                </c:pt>
                <c:pt idx="4">
                  <c:v>67.55167583091094</c:v>
                </c:pt>
                <c:pt idx="5">
                  <c:v>70.5428361293034</c:v>
                </c:pt>
                <c:pt idx="6">
                  <c:v>73.91971655050841</c:v>
                </c:pt>
                <c:pt idx="7">
                  <c:v>77.68231709452597</c:v>
                </c:pt>
                <c:pt idx="8">
                  <c:v>81.83063776135607</c:v>
                </c:pt>
                <c:pt idx="9">
                  <c:v>86.36467855099873</c:v>
                </c:pt>
                <c:pt idx="10">
                  <c:v>91.28443946345394</c:v>
                </c:pt>
                <c:pt idx="11">
                  <c:v>96.58992049872168</c:v>
                </c:pt>
                <c:pt idx="12">
                  <c:v>102.28112165680197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'F1'!$B$10:$B$35</c:f>
              <c:numCache>
                <c:ptCount val="26"/>
                <c:pt idx="0">
                  <c:v>11</c:v>
                </c:pt>
                <c:pt idx="1">
                  <c:v>15</c:v>
                </c:pt>
                <c:pt idx="2">
                  <c:v>16</c:v>
                </c:pt>
                <c:pt idx="3">
                  <c:v>10</c:v>
                </c:pt>
                <c:pt idx="4">
                  <c:v>13</c:v>
                </c:pt>
                <c:pt idx="5">
                  <c:v>20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13</c:v>
                </c:pt>
                <c:pt idx="19">
                  <c:v>18</c:v>
                </c:pt>
                <c:pt idx="20">
                  <c:v>9</c:v>
                </c:pt>
                <c:pt idx="21">
                  <c:v>8</c:v>
                </c:pt>
              </c:numCache>
            </c:numRef>
          </c:xVal>
          <c:yVal>
            <c:numRef>
              <c:f>'F1'!$C$10:$C$35</c:f>
              <c:numCache>
                <c:ptCount val="26"/>
                <c:pt idx="0">
                  <c:v>70</c:v>
                </c:pt>
                <c:pt idx="1">
                  <c:v>80</c:v>
                </c:pt>
                <c:pt idx="2">
                  <c:v>85</c:v>
                </c:pt>
                <c:pt idx="3">
                  <c:v>61</c:v>
                </c:pt>
                <c:pt idx="4">
                  <c:v>63</c:v>
                </c:pt>
                <c:pt idx="5">
                  <c:v>98</c:v>
                </c:pt>
                <c:pt idx="6">
                  <c:v>65</c:v>
                </c:pt>
                <c:pt idx="7">
                  <c:v>61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68</c:v>
                </c:pt>
                <c:pt idx="13">
                  <c:v>71</c:v>
                </c:pt>
                <c:pt idx="14">
                  <c:v>65</c:v>
                </c:pt>
                <c:pt idx="15">
                  <c:v>75</c:v>
                </c:pt>
                <c:pt idx="16">
                  <c:v>65</c:v>
                </c:pt>
                <c:pt idx="17">
                  <c:v>60</c:v>
                </c:pt>
                <c:pt idx="18">
                  <c:v>62</c:v>
                </c:pt>
                <c:pt idx="19">
                  <c:v>97</c:v>
                </c:pt>
                <c:pt idx="20">
                  <c:v>64</c:v>
                </c:pt>
                <c:pt idx="21">
                  <c:v>60</c:v>
                </c:pt>
              </c:numCache>
            </c:numRef>
          </c:yVal>
          <c:smooth val="1"/>
        </c:ser>
        <c:axId val="56732768"/>
        <c:axId val="40832865"/>
      </c:scatterChart>
      <c:valAx>
        <c:axId val="56732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crediti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2865"/>
        <c:crosses val="autoZero"/>
        <c:crossBetween val="midCat"/>
        <c:dispUnits/>
      </c:valAx>
      <c:valAx>
        <c:axId val="40832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voti d'esame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32768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25400">
          <a:solidFill>
            <a:srgbClr val="000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421"/>
          <c:w val="0.09475"/>
          <c:h val="0.1225"/>
        </c:manualLayout>
      </c:layout>
      <c:overlay val="0"/>
      <c:spPr>
        <a:gradFill rotWithShape="1">
          <a:gsLst>
            <a:gs pos="0">
              <a:srgbClr val="000080"/>
            </a:gs>
            <a:gs pos="50000">
              <a:srgbClr val="DCDCED"/>
            </a:gs>
            <a:gs pos="100000">
              <a:srgbClr val="000080"/>
            </a:gs>
          </a:gsLst>
          <a:lin ang="2700000" scaled="1"/>
        </a:gra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DBDBED"/>
        </a:gs>
        <a:gs pos="100000">
          <a:srgbClr val="000080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675"/>
          <c:w val="0.763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'F2'!$B$10:$B$35</c:f>
              <c:numCache>
                <c:ptCount val="26"/>
                <c:pt idx="0">
                  <c:v>9</c:v>
                </c:pt>
                <c:pt idx="1">
                  <c:v>10.5</c:v>
                </c:pt>
                <c:pt idx="2">
                  <c:v>10</c:v>
                </c:pt>
                <c:pt idx="3">
                  <c:v>9.5</c:v>
                </c:pt>
                <c:pt idx="4">
                  <c:v>10</c:v>
                </c:pt>
                <c:pt idx="5">
                  <c:v>12.5</c:v>
                </c:pt>
                <c:pt idx="6">
                  <c:v>10</c:v>
                </c:pt>
                <c:pt idx="7">
                  <c:v>9.5</c:v>
                </c:pt>
                <c:pt idx="8">
                  <c:v>11.5</c:v>
                </c:pt>
                <c:pt idx="9">
                  <c:v>9.5</c:v>
                </c:pt>
                <c:pt idx="10">
                  <c:v>10</c:v>
                </c:pt>
                <c:pt idx="11">
                  <c:v>9.5</c:v>
                </c:pt>
                <c:pt idx="12">
                  <c:v>10</c:v>
                </c:pt>
                <c:pt idx="13">
                  <c:v>10.5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9.5</c:v>
                </c:pt>
                <c:pt idx="18">
                  <c:v>10</c:v>
                </c:pt>
                <c:pt idx="19">
                  <c:v>12.5</c:v>
                </c:pt>
                <c:pt idx="20">
                  <c:v>9</c:v>
                </c:pt>
                <c:pt idx="21">
                  <c:v>10</c:v>
                </c:pt>
              </c:numCache>
            </c:numRef>
          </c:xVal>
          <c:yVal>
            <c:numRef>
              <c:f>'F2'!$C$10:$C$35</c:f>
              <c:numCache>
                <c:ptCount val="26"/>
                <c:pt idx="0">
                  <c:v>70</c:v>
                </c:pt>
                <c:pt idx="1">
                  <c:v>80</c:v>
                </c:pt>
                <c:pt idx="2">
                  <c:v>85</c:v>
                </c:pt>
                <c:pt idx="3">
                  <c:v>61</c:v>
                </c:pt>
                <c:pt idx="4">
                  <c:v>63</c:v>
                </c:pt>
                <c:pt idx="5">
                  <c:v>98</c:v>
                </c:pt>
                <c:pt idx="6">
                  <c:v>65</c:v>
                </c:pt>
                <c:pt idx="7">
                  <c:v>61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68</c:v>
                </c:pt>
                <c:pt idx="13">
                  <c:v>71</c:v>
                </c:pt>
                <c:pt idx="14">
                  <c:v>65</c:v>
                </c:pt>
                <c:pt idx="15">
                  <c:v>75</c:v>
                </c:pt>
                <c:pt idx="16">
                  <c:v>65</c:v>
                </c:pt>
                <c:pt idx="17">
                  <c:v>60</c:v>
                </c:pt>
                <c:pt idx="18">
                  <c:v>62</c:v>
                </c:pt>
                <c:pt idx="19">
                  <c:v>97</c:v>
                </c:pt>
                <c:pt idx="20">
                  <c:v>64</c:v>
                </c:pt>
                <c:pt idx="21">
                  <c:v>60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'F2'!$B$10:$B$35</c:f>
              <c:numCache>
                <c:ptCount val="26"/>
                <c:pt idx="0">
                  <c:v>9</c:v>
                </c:pt>
                <c:pt idx="1">
                  <c:v>10.5</c:v>
                </c:pt>
                <c:pt idx="2">
                  <c:v>10</c:v>
                </c:pt>
                <c:pt idx="3">
                  <c:v>9.5</c:v>
                </c:pt>
                <c:pt idx="4">
                  <c:v>10</c:v>
                </c:pt>
                <c:pt idx="5">
                  <c:v>12.5</c:v>
                </c:pt>
                <c:pt idx="6">
                  <c:v>10</c:v>
                </c:pt>
                <c:pt idx="7">
                  <c:v>9.5</c:v>
                </c:pt>
                <c:pt idx="8">
                  <c:v>11.5</c:v>
                </c:pt>
                <c:pt idx="9">
                  <c:v>9.5</c:v>
                </c:pt>
                <c:pt idx="10">
                  <c:v>10</c:v>
                </c:pt>
                <c:pt idx="11">
                  <c:v>9.5</c:v>
                </c:pt>
                <c:pt idx="12">
                  <c:v>10</c:v>
                </c:pt>
                <c:pt idx="13">
                  <c:v>10.5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9.5</c:v>
                </c:pt>
                <c:pt idx="18">
                  <c:v>10</c:v>
                </c:pt>
                <c:pt idx="19">
                  <c:v>12.5</c:v>
                </c:pt>
                <c:pt idx="20">
                  <c:v>9</c:v>
                </c:pt>
                <c:pt idx="21">
                  <c:v>10</c:v>
                </c:pt>
              </c:numCache>
            </c:numRef>
          </c:xVal>
          <c:yVal>
            <c:numRef>
              <c:f>'F2'!$E$10:$E$35</c:f>
              <c:numCache>
                <c:ptCount val="26"/>
                <c:pt idx="0">
                  <c:v>58.322864321608044</c:v>
                </c:pt>
                <c:pt idx="1">
                  <c:v>72.83668341708542</c:v>
                </c:pt>
                <c:pt idx="2">
                  <c:v>67.99874371859298</c:v>
                </c:pt>
                <c:pt idx="3">
                  <c:v>63.16080402010051</c:v>
                </c:pt>
                <c:pt idx="4">
                  <c:v>67.99874371859298</c:v>
                </c:pt>
                <c:pt idx="5">
                  <c:v>92.18844221105527</c:v>
                </c:pt>
                <c:pt idx="6">
                  <c:v>67.99874371859298</c:v>
                </c:pt>
                <c:pt idx="7">
                  <c:v>63.16080402010051</c:v>
                </c:pt>
                <c:pt idx="8">
                  <c:v>82.51256281407035</c:v>
                </c:pt>
                <c:pt idx="9">
                  <c:v>63.16080402010051</c:v>
                </c:pt>
                <c:pt idx="10">
                  <c:v>67.99874371859298</c:v>
                </c:pt>
                <c:pt idx="11">
                  <c:v>63.16080402010051</c:v>
                </c:pt>
                <c:pt idx="12">
                  <c:v>67.99874371859298</c:v>
                </c:pt>
                <c:pt idx="13">
                  <c:v>72.83668341708542</c:v>
                </c:pt>
                <c:pt idx="14">
                  <c:v>67.99874371859298</c:v>
                </c:pt>
                <c:pt idx="15">
                  <c:v>67.99874371859298</c:v>
                </c:pt>
                <c:pt idx="16">
                  <c:v>67.99874371859298</c:v>
                </c:pt>
                <c:pt idx="17">
                  <c:v>63.16080402010051</c:v>
                </c:pt>
                <c:pt idx="18">
                  <c:v>67.99874371859298</c:v>
                </c:pt>
                <c:pt idx="19">
                  <c:v>92.18844221105527</c:v>
                </c:pt>
                <c:pt idx="20">
                  <c:v>58.322864321608044</c:v>
                </c:pt>
                <c:pt idx="21">
                  <c:v>67.99874371859298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'F2'!$B$10:$B$35</c:f>
              <c:numCache>
                <c:ptCount val="26"/>
                <c:pt idx="0">
                  <c:v>9</c:v>
                </c:pt>
                <c:pt idx="1">
                  <c:v>10.5</c:v>
                </c:pt>
                <c:pt idx="2">
                  <c:v>10</c:v>
                </c:pt>
                <c:pt idx="3">
                  <c:v>9.5</c:v>
                </c:pt>
                <c:pt idx="4">
                  <c:v>10</c:v>
                </c:pt>
                <c:pt idx="5">
                  <c:v>12.5</c:v>
                </c:pt>
                <c:pt idx="6">
                  <c:v>10</c:v>
                </c:pt>
                <c:pt idx="7">
                  <c:v>9.5</c:v>
                </c:pt>
                <c:pt idx="8">
                  <c:v>11.5</c:v>
                </c:pt>
                <c:pt idx="9">
                  <c:v>9.5</c:v>
                </c:pt>
                <c:pt idx="10">
                  <c:v>10</c:v>
                </c:pt>
                <c:pt idx="11">
                  <c:v>9.5</c:v>
                </c:pt>
                <c:pt idx="12">
                  <c:v>10</c:v>
                </c:pt>
                <c:pt idx="13">
                  <c:v>10.5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9.5</c:v>
                </c:pt>
                <c:pt idx="18">
                  <c:v>10</c:v>
                </c:pt>
                <c:pt idx="19">
                  <c:v>12.5</c:v>
                </c:pt>
                <c:pt idx="20">
                  <c:v>9</c:v>
                </c:pt>
                <c:pt idx="21">
                  <c:v>10</c:v>
                </c:pt>
              </c:numCache>
            </c:numRef>
          </c:xVal>
          <c:yVal>
            <c:numRef>
              <c:f>'F2'!$F$10:$F$35</c:f>
              <c:numCache>
                <c:ptCount val="26"/>
                <c:pt idx="0">
                  <c:v>51.99298883406907</c:v>
                </c:pt>
                <c:pt idx="1">
                  <c:v>74.8622435730979</c:v>
                </c:pt>
                <c:pt idx="2">
                  <c:v>67.23915866008828</c:v>
                </c:pt>
                <c:pt idx="3">
                  <c:v>59.61607374707869</c:v>
                </c:pt>
                <c:pt idx="4">
                  <c:v>67.23915866008828</c:v>
                </c:pt>
                <c:pt idx="5">
                  <c:v>105.35458322513632</c:v>
                </c:pt>
                <c:pt idx="6">
                  <c:v>67.23915866008828</c:v>
                </c:pt>
                <c:pt idx="7">
                  <c:v>59.61607374707869</c:v>
                </c:pt>
                <c:pt idx="8">
                  <c:v>90.10841339911711</c:v>
                </c:pt>
                <c:pt idx="9">
                  <c:v>59.61607374707869</c:v>
                </c:pt>
                <c:pt idx="10">
                  <c:v>67.23915866008828</c:v>
                </c:pt>
                <c:pt idx="11">
                  <c:v>59.61607374707869</c:v>
                </c:pt>
                <c:pt idx="12">
                  <c:v>67.23915866008828</c:v>
                </c:pt>
                <c:pt idx="13">
                  <c:v>74.8622435730979</c:v>
                </c:pt>
                <c:pt idx="14">
                  <c:v>67.23915866008828</c:v>
                </c:pt>
                <c:pt idx="15">
                  <c:v>67.23915866008828</c:v>
                </c:pt>
                <c:pt idx="16">
                  <c:v>67.23915866008828</c:v>
                </c:pt>
                <c:pt idx="17">
                  <c:v>59.61607374707869</c:v>
                </c:pt>
                <c:pt idx="18">
                  <c:v>67.23915866008828</c:v>
                </c:pt>
                <c:pt idx="19">
                  <c:v>105.35458322513632</c:v>
                </c:pt>
                <c:pt idx="20">
                  <c:v>51.99298883406907</c:v>
                </c:pt>
                <c:pt idx="21">
                  <c:v>67.23915866008828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31951466"/>
        <c:axId val="19127739"/>
      </c:scatterChart>
      <c:valAx>
        <c:axId val="3195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medie voti riportati nelle simulazioni di terze prove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27739"/>
        <c:crosses val="autoZero"/>
        <c:crossBetween val="midCat"/>
        <c:dispUnits/>
      </c:valAx>
      <c:valAx>
        <c:axId val="1912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voto esame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51466"/>
        <c:crosses val="autoZero"/>
        <c:crossBetween val="midCat"/>
        <c:dispUnits/>
      </c:valAx>
      <c:spPr>
        <a:gradFill rotWithShape="1">
          <a:gsLst>
            <a:gs pos="0">
              <a:srgbClr val="F8B049"/>
            </a:gs>
            <a:gs pos="9000">
              <a:srgbClr val="B43E85"/>
            </a:gs>
            <a:gs pos="15500">
              <a:srgbClr val="C50849"/>
            </a:gs>
            <a:gs pos="16500">
              <a:srgbClr val="F952A0"/>
            </a:gs>
            <a:gs pos="18500">
              <a:srgbClr val="FEE7F2"/>
            </a:gs>
            <a:gs pos="39500">
              <a:srgbClr val="F8B049"/>
            </a:gs>
            <a:gs pos="43500">
              <a:srgbClr val="F8B049"/>
            </a:gs>
            <a:gs pos="50000">
              <a:srgbClr val="FC9FCB"/>
            </a:gs>
            <a:gs pos="56500">
              <a:srgbClr val="F8B049"/>
            </a:gs>
            <a:gs pos="60500">
              <a:srgbClr val="F8B049"/>
            </a:gs>
            <a:gs pos="81500">
              <a:srgbClr val="FEE7F2"/>
            </a:gs>
            <a:gs pos="83500">
              <a:srgbClr val="F952A0"/>
            </a:gs>
            <a:gs pos="84500">
              <a:srgbClr val="C50849"/>
            </a:gs>
            <a:gs pos="91000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615"/>
          <c:y val="0.4035"/>
          <c:w val="0.11025"/>
          <c:h val="0.1255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6"/>
          <c:w val="0.80925"/>
          <c:h val="0.902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'F2'!$W$10:$W$35</c:f>
              <c:numCache>
                <c:ptCount val="2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</c:numCache>
            </c:numRef>
          </c:xVal>
          <c:yVal>
            <c:numRef>
              <c:f>'F2'!$X$10:$X$35</c:f>
              <c:numCache>
                <c:ptCount val="26"/>
                <c:pt idx="0">
                  <c:v>220.75901367592212</c:v>
                </c:pt>
                <c:pt idx="1">
                  <c:v>201.475549108993</c:v>
                </c:pt>
                <c:pt idx="2">
                  <c:v>183.45213427268962</c:v>
                </c:pt>
                <c:pt idx="3">
                  <c:v>166.68876916701203</c:v>
                </c:pt>
                <c:pt idx="4">
                  <c:v>151.18545379196024</c:v>
                </c:pt>
                <c:pt idx="5">
                  <c:v>136.9421881475342</c:v>
                </c:pt>
                <c:pt idx="6">
                  <c:v>123.95897223373396</c:v>
                </c:pt>
                <c:pt idx="7">
                  <c:v>112.23580605055946</c:v>
                </c:pt>
                <c:pt idx="8">
                  <c:v>101.77268959801077</c:v>
                </c:pt>
                <c:pt idx="9">
                  <c:v>92.56962287608786</c:v>
                </c:pt>
                <c:pt idx="10">
                  <c:v>84.6266058847907</c:v>
                </c:pt>
                <c:pt idx="11">
                  <c:v>77.94363862411933</c:v>
                </c:pt>
                <c:pt idx="12">
                  <c:v>72.52072109407376</c:v>
                </c:pt>
                <c:pt idx="13">
                  <c:v>68.35785329465398</c:v>
                </c:pt>
                <c:pt idx="14">
                  <c:v>65.45503522585992</c:v>
                </c:pt>
                <c:pt idx="15">
                  <c:v>63.812266887691635</c:v>
                </c:pt>
                <c:pt idx="16">
                  <c:v>63.42954828014916</c:v>
                </c:pt>
                <c:pt idx="17">
                  <c:v>64.3068794032325</c:v>
                </c:pt>
                <c:pt idx="18">
                  <c:v>66.44426025694153</c:v>
                </c:pt>
                <c:pt idx="19">
                  <c:v>69.84169084127637</c:v>
                </c:pt>
                <c:pt idx="20">
                  <c:v>74.49917115623703</c:v>
                </c:pt>
                <c:pt idx="21">
                  <c:v>80.41670120182346</c:v>
                </c:pt>
                <c:pt idx="22">
                  <c:v>87.59428097803561</c:v>
                </c:pt>
                <c:pt idx="23">
                  <c:v>96.03191048487355</c:v>
                </c:pt>
                <c:pt idx="24">
                  <c:v>105.72958972233727</c:v>
                </c:pt>
                <c:pt idx="25">
                  <c:v>116.68731869042682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CCFFCC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'F2'!$B$10:$B$35</c:f>
              <c:numCache>
                <c:ptCount val="26"/>
                <c:pt idx="0">
                  <c:v>9</c:v>
                </c:pt>
                <c:pt idx="1">
                  <c:v>10.5</c:v>
                </c:pt>
                <c:pt idx="2">
                  <c:v>10</c:v>
                </c:pt>
                <c:pt idx="3">
                  <c:v>9.5</c:v>
                </c:pt>
                <c:pt idx="4">
                  <c:v>10</c:v>
                </c:pt>
                <c:pt idx="5">
                  <c:v>12.5</c:v>
                </c:pt>
                <c:pt idx="6">
                  <c:v>10</c:v>
                </c:pt>
                <c:pt idx="7">
                  <c:v>9.5</c:v>
                </c:pt>
                <c:pt idx="8">
                  <c:v>11.5</c:v>
                </c:pt>
                <c:pt idx="9">
                  <c:v>9.5</c:v>
                </c:pt>
                <c:pt idx="10">
                  <c:v>10</c:v>
                </c:pt>
                <c:pt idx="11">
                  <c:v>9.5</c:v>
                </c:pt>
                <c:pt idx="12">
                  <c:v>10</c:v>
                </c:pt>
                <c:pt idx="13">
                  <c:v>10.5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9.5</c:v>
                </c:pt>
                <c:pt idx="18">
                  <c:v>10</c:v>
                </c:pt>
                <c:pt idx="19">
                  <c:v>12.5</c:v>
                </c:pt>
                <c:pt idx="20">
                  <c:v>9</c:v>
                </c:pt>
                <c:pt idx="21">
                  <c:v>10</c:v>
                </c:pt>
              </c:numCache>
            </c:numRef>
          </c:xVal>
          <c:yVal>
            <c:numRef>
              <c:f>'F2'!$C$10:$C$35</c:f>
              <c:numCache>
                <c:ptCount val="26"/>
                <c:pt idx="0">
                  <c:v>70</c:v>
                </c:pt>
                <c:pt idx="1">
                  <c:v>80</c:v>
                </c:pt>
                <c:pt idx="2">
                  <c:v>85</c:v>
                </c:pt>
                <c:pt idx="3">
                  <c:v>61</c:v>
                </c:pt>
                <c:pt idx="4">
                  <c:v>63</c:v>
                </c:pt>
                <c:pt idx="5">
                  <c:v>98</c:v>
                </c:pt>
                <c:pt idx="6">
                  <c:v>65</c:v>
                </c:pt>
                <c:pt idx="7">
                  <c:v>61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68</c:v>
                </c:pt>
                <c:pt idx="13">
                  <c:v>71</c:v>
                </c:pt>
                <c:pt idx="14">
                  <c:v>65</c:v>
                </c:pt>
                <c:pt idx="15">
                  <c:v>75</c:v>
                </c:pt>
                <c:pt idx="16">
                  <c:v>65</c:v>
                </c:pt>
                <c:pt idx="17">
                  <c:v>60</c:v>
                </c:pt>
                <c:pt idx="18">
                  <c:v>62</c:v>
                </c:pt>
                <c:pt idx="19">
                  <c:v>97</c:v>
                </c:pt>
                <c:pt idx="20">
                  <c:v>64</c:v>
                </c:pt>
                <c:pt idx="21">
                  <c:v>60</c:v>
                </c:pt>
              </c:numCache>
            </c:numRef>
          </c:yVal>
          <c:smooth val="1"/>
        </c:ser>
        <c:axId val="37931924"/>
        <c:axId val="5842997"/>
      </c:scatterChart>
      <c:valAx>
        <c:axId val="3793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medie voti riportati nelle simulazioni di terze prove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997"/>
        <c:crosses val="autoZero"/>
        <c:crossBetween val="midCat"/>
        <c:dispUnits/>
      </c:valAx>
      <c:valAx>
        <c:axId val="5842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voti d'esame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31924"/>
        <c:crosses val="autoZero"/>
        <c:crossBetween val="midCat"/>
        <c:dispUnits/>
      </c:valAx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21"/>
          <c:w val="0.10575"/>
          <c:h val="0.13275"/>
        </c:manualLayout>
      </c:layout>
      <c:overlay val="0"/>
      <c:spPr>
        <a:solidFill>
          <a:srgbClr val="993366"/>
        </a:solidFill>
        <a:ln w="254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solidFill>
      <a:srgbClr val="993366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12"/>
          <c:w val="0.7795"/>
          <c:h val="0.8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'F3'!$B$10:$B$35</c:f>
              <c:numCache>
                <c:ptCount val="26"/>
                <c:pt idx="0">
                  <c:v>6.2</c:v>
                </c:pt>
                <c:pt idx="1">
                  <c:v>7.3</c:v>
                </c:pt>
                <c:pt idx="2">
                  <c:v>7.3</c:v>
                </c:pt>
                <c:pt idx="3">
                  <c:v>6</c:v>
                </c:pt>
                <c:pt idx="4">
                  <c:v>6.3</c:v>
                </c:pt>
                <c:pt idx="5">
                  <c:v>8.2</c:v>
                </c:pt>
                <c:pt idx="6">
                  <c:v>6.2</c:v>
                </c:pt>
                <c:pt idx="7">
                  <c:v>6.3</c:v>
                </c:pt>
                <c:pt idx="8">
                  <c:v>7.1</c:v>
                </c:pt>
                <c:pt idx="9">
                  <c:v>5.5</c:v>
                </c:pt>
                <c:pt idx="10">
                  <c:v>6.4</c:v>
                </c:pt>
                <c:pt idx="11">
                  <c:v>5.6</c:v>
                </c:pt>
                <c:pt idx="12">
                  <c:v>6.4</c:v>
                </c:pt>
                <c:pt idx="13">
                  <c:v>6.4</c:v>
                </c:pt>
                <c:pt idx="14">
                  <c:v>6.3</c:v>
                </c:pt>
                <c:pt idx="15">
                  <c:v>6.4</c:v>
                </c:pt>
                <c:pt idx="16">
                  <c:v>6.3</c:v>
                </c:pt>
                <c:pt idx="17">
                  <c:v>5.9</c:v>
                </c:pt>
                <c:pt idx="18">
                  <c:v>6.4</c:v>
                </c:pt>
                <c:pt idx="19">
                  <c:v>8.1</c:v>
                </c:pt>
                <c:pt idx="20">
                  <c:v>5.9</c:v>
                </c:pt>
                <c:pt idx="21">
                  <c:v>5.4</c:v>
                </c:pt>
              </c:numCache>
            </c:numRef>
          </c:xVal>
          <c:yVal>
            <c:numRef>
              <c:f>'F3'!$C$10:$C$35</c:f>
              <c:numCache>
                <c:ptCount val="26"/>
                <c:pt idx="0">
                  <c:v>70</c:v>
                </c:pt>
                <c:pt idx="1">
                  <c:v>80</c:v>
                </c:pt>
                <c:pt idx="2">
                  <c:v>85</c:v>
                </c:pt>
                <c:pt idx="3">
                  <c:v>61</c:v>
                </c:pt>
                <c:pt idx="4">
                  <c:v>63</c:v>
                </c:pt>
                <c:pt idx="5">
                  <c:v>98</c:v>
                </c:pt>
                <c:pt idx="6">
                  <c:v>65</c:v>
                </c:pt>
                <c:pt idx="7">
                  <c:v>61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68</c:v>
                </c:pt>
                <c:pt idx="13">
                  <c:v>71</c:v>
                </c:pt>
                <c:pt idx="14">
                  <c:v>65</c:v>
                </c:pt>
                <c:pt idx="15">
                  <c:v>75</c:v>
                </c:pt>
                <c:pt idx="16">
                  <c:v>65</c:v>
                </c:pt>
                <c:pt idx="17">
                  <c:v>60</c:v>
                </c:pt>
                <c:pt idx="18">
                  <c:v>62</c:v>
                </c:pt>
                <c:pt idx="19">
                  <c:v>97</c:v>
                </c:pt>
                <c:pt idx="20">
                  <c:v>64</c:v>
                </c:pt>
                <c:pt idx="21">
                  <c:v>60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'F3'!$B$10:$B$35</c:f>
              <c:numCache>
                <c:ptCount val="26"/>
                <c:pt idx="0">
                  <c:v>6.2</c:v>
                </c:pt>
                <c:pt idx="1">
                  <c:v>7.3</c:v>
                </c:pt>
                <c:pt idx="2">
                  <c:v>7.3</c:v>
                </c:pt>
                <c:pt idx="3">
                  <c:v>6</c:v>
                </c:pt>
                <c:pt idx="4">
                  <c:v>6.3</c:v>
                </c:pt>
                <c:pt idx="5">
                  <c:v>8.2</c:v>
                </c:pt>
                <c:pt idx="6">
                  <c:v>6.2</c:v>
                </c:pt>
                <c:pt idx="7">
                  <c:v>6.3</c:v>
                </c:pt>
                <c:pt idx="8">
                  <c:v>7.1</c:v>
                </c:pt>
                <c:pt idx="9">
                  <c:v>5.5</c:v>
                </c:pt>
                <c:pt idx="10">
                  <c:v>6.4</c:v>
                </c:pt>
                <c:pt idx="11">
                  <c:v>5.6</c:v>
                </c:pt>
                <c:pt idx="12">
                  <c:v>6.4</c:v>
                </c:pt>
                <c:pt idx="13">
                  <c:v>6.4</c:v>
                </c:pt>
                <c:pt idx="14">
                  <c:v>6.3</c:v>
                </c:pt>
                <c:pt idx="15">
                  <c:v>6.4</c:v>
                </c:pt>
                <c:pt idx="16">
                  <c:v>6.3</c:v>
                </c:pt>
                <c:pt idx="17">
                  <c:v>5.9</c:v>
                </c:pt>
                <c:pt idx="18">
                  <c:v>6.4</c:v>
                </c:pt>
                <c:pt idx="19">
                  <c:v>8.1</c:v>
                </c:pt>
                <c:pt idx="20">
                  <c:v>5.9</c:v>
                </c:pt>
                <c:pt idx="21">
                  <c:v>5.4</c:v>
                </c:pt>
              </c:numCache>
            </c:numRef>
          </c:xVal>
          <c:yVal>
            <c:numRef>
              <c:f>'F3'!$E$10:$E$35</c:f>
              <c:numCache>
                <c:ptCount val="26"/>
                <c:pt idx="0">
                  <c:v>65.77569386373537</c:v>
                </c:pt>
                <c:pt idx="1">
                  <c:v>81.36264086329749</c:v>
                </c:pt>
                <c:pt idx="2">
                  <c:v>81.36264086329749</c:v>
                </c:pt>
                <c:pt idx="3">
                  <c:v>62.94170350017862</c:v>
                </c:pt>
                <c:pt idx="4">
                  <c:v>67.19268904551375</c:v>
                </c:pt>
                <c:pt idx="5">
                  <c:v>94.11559749930284</c:v>
                </c:pt>
                <c:pt idx="6">
                  <c:v>65.77569386373537</c:v>
                </c:pt>
                <c:pt idx="7">
                  <c:v>67.19268904551375</c:v>
                </c:pt>
                <c:pt idx="8">
                  <c:v>78.52865049974073</c:v>
                </c:pt>
                <c:pt idx="9">
                  <c:v>55.856727591286756</c:v>
                </c:pt>
                <c:pt idx="10">
                  <c:v>68.60968422729212</c:v>
                </c:pt>
                <c:pt idx="11">
                  <c:v>57.27372277306512</c:v>
                </c:pt>
                <c:pt idx="12">
                  <c:v>68.60968422729212</c:v>
                </c:pt>
                <c:pt idx="13">
                  <c:v>68.60968422729212</c:v>
                </c:pt>
                <c:pt idx="14">
                  <c:v>67.19268904551375</c:v>
                </c:pt>
                <c:pt idx="15">
                  <c:v>68.60968422729212</c:v>
                </c:pt>
                <c:pt idx="16">
                  <c:v>67.19268904551375</c:v>
                </c:pt>
                <c:pt idx="17">
                  <c:v>61.52470831840026</c:v>
                </c:pt>
                <c:pt idx="18">
                  <c:v>68.60968422729212</c:v>
                </c:pt>
                <c:pt idx="19">
                  <c:v>92.69860231752448</c:v>
                </c:pt>
                <c:pt idx="20">
                  <c:v>61.52470831840026</c:v>
                </c:pt>
                <c:pt idx="21">
                  <c:v>54.43973240950838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'F3'!$B$10:$B$35</c:f>
              <c:numCache>
                <c:ptCount val="26"/>
                <c:pt idx="0">
                  <c:v>6.2</c:v>
                </c:pt>
                <c:pt idx="1">
                  <c:v>7.3</c:v>
                </c:pt>
                <c:pt idx="2">
                  <c:v>7.3</c:v>
                </c:pt>
                <c:pt idx="3">
                  <c:v>6</c:v>
                </c:pt>
                <c:pt idx="4">
                  <c:v>6.3</c:v>
                </c:pt>
                <c:pt idx="5">
                  <c:v>8.2</c:v>
                </c:pt>
                <c:pt idx="6">
                  <c:v>6.2</c:v>
                </c:pt>
                <c:pt idx="7">
                  <c:v>6.3</c:v>
                </c:pt>
                <c:pt idx="8">
                  <c:v>7.1</c:v>
                </c:pt>
                <c:pt idx="9">
                  <c:v>5.5</c:v>
                </c:pt>
                <c:pt idx="10">
                  <c:v>6.4</c:v>
                </c:pt>
                <c:pt idx="11">
                  <c:v>5.6</c:v>
                </c:pt>
                <c:pt idx="12">
                  <c:v>6.4</c:v>
                </c:pt>
                <c:pt idx="13">
                  <c:v>6.4</c:v>
                </c:pt>
                <c:pt idx="14">
                  <c:v>6.3</c:v>
                </c:pt>
                <c:pt idx="15">
                  <c:v>6.4</c:v>
                </c:pt>
                <c:pt idx="16">
                  <c:v>6.3</c:v>
                </c:pt>
                <c:pt idx="17">
                  <c:v>5.9</c:v>
                </c:pt>
                <c:pt idx="18">
                  <c:v>6.4</c:v>
                </c:pt>
                <c:pt idx="19">
                  <c:v>8.1</c:v>
                </c:pt>
                <c:pt idx="20">
                  <c:v>5.9</c:v>
                </c:pt>
                <c:pt idx="21">
                  <c:v>5.4</c:v>
                </c:pt>
              </c:numCache>
            </c:numRef>
          </c:xVal>
          <c:yVal>
            <c:numRef>
              <c:f>'F3'!$F$10:$F$35</c:f>
              <c:numCache>
                <c:ptCount val="26"/>
                <c:pt idx="0">
                  <c:v>65.19333989040337</c:v>
                </c:pt>
                <c:pt idx="1">
                  <c:v>83.34264437262934</c:v>
                </c:pt>
                <c:pt idx="2">
                  <c:v>83.34264437262934</c:v>
                </c:pt>
                <c:pt idx="3">
                  <c:v>61.893466348180475</c:v>
                </c:pt>
                <c:pt idx="4">
                  <c:v>66.84327666151484</c:v>
                </c:pt>
                <c:pt idx="5">
                  <c:v>98.19207531263237</c:v>
                </c:pt>
                <c:pt idx="6">
                  <c:v>65.19333989040337</c:v>
                </c:pt>
                <c:pt idx="7">
                  <c:v>66.84327666151484</c:v>
                </c:pt>
                <c:pt idx="8">
                  <c:v>80.04277083040643</c:v>
                </c:pt>
                <c:pt idx="9">
                  <c:v>53.643782492623224</c:v>
                </c:pt>
                <c:pt idx="10">
                  <c:v>68.49321343262628</c:v>
                </c:pt>
                <c:pt idx="11">
                  <c:v>55.293719263734666</c:v>
                </c:pt>
                <c:pt idx="12">
                  <c:v>68.49321343262628</c:v>
                </c:pt>
                <c:pt idx="13">
                  <c:v>68.49321343262628</c:v>
                </c:pt>
                <c:pt idx="14">
                  <c:v>66.84327666151484</c:v>
                </c:pt>
                <c:pt idx="15">
                  <c:v>68.49321343262628</c:v>
                </c:pt>
                <c:pt idx="16">
                  <c:v>66.84327666151484</c:v>
                </c:pt>
                <c:pt idx="17">
                  <c:v>60.24352957706903</c:v>
                </c:pt>
                <c:pt idx="18">
                  <c:v>68.49321343262628</c:v>
                </c:pt>
                <c:pt idx="19">
                  <c:v>96.54213854152093</c:v>
                </c:pt>
                <c:pt idx="20">
                  <c:v>60.24352957706903</c:v>
                </c:pt>
                <c:pt idx="21">
                  <c:v>51.99384572151178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52586974"/>
        <c:axId val="3520719"/>
      </c:scatterChart>
      <c:valAx>
        <c:axId val="52586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media voti 1° quadrimestre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719"/>
        <c:crosses val="autoZero"/>
        <c:crossBetween val="midCat"/>
        <c:dispUnits/>
      </c:valAx>
      <c:valAx>
        <c:axId val="3520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voti esami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86974"/>
        <c:crosses val="autoZero"/>
        <c:crossBetween val="midCat"/>
        <c:dispUnits/>
      </c:valAx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645"/>
          <c:y val="0.42025"/>
          <c:w val="0.11325"/>
          <c:h val="0.14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775"/>
          <c:w val="0.80725"/>
          <c:h val="0.908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'F3'!$W$10:$W$54</c:f>
              <c:numCache>
                <c:ptCount val="45"/>
                <c:pt idx="0">
                  <c:v>4</c:v>
                </c:pt>
                <c:pt idx="1">
                  <c:v>4.1</c:v>
                </c:pt>
                <c:pt idx="2">
                  <c:v>4.2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4.7</c:v>
                </c:pt>
                <c:pt idx="8">
                  <c:v>4.8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7.2</c:v>
                </c:pt>
                <c:pt idx="27">
                  <c:v>7.3</c:v>
                </c:pt>
                <c:pt idx="28">
                  <c:v>7.4</c:v>
                </c:pt>
                <c:pt idx="29">
                  <c:v>7.5</c:v>
                </c:pt>
                <c:pt idx="30">
                  <c:v>7.6</c:v>
                </c:pt>
                <c:pt idx="31">
                  <c:v>7.7</c:v>
                </c:pt>
                <c:pt idx="32">
                  <c:v>7.8</c:v>
                </c:pt>
                <c:pt idx="33">
                  <c:v>7.9</c:v>
                </c:pt>
                <c:pt idx="34">
                  <c:v>8</c:v>
                </c:pt>
                <c:pt idx="35">
                  <c:v>8.1</c:v>
                </c:pt>
                <c:pt idx="36">
                  <c:v>8.2</c:v>
                </c:pt>
                <c:pt idx="37">
                  <c:v>8.3</c:v>
                </c:pt>
                <c:pt idx="38">
                  <c:v>8.4</c:v>
                </c:pt>
                <c:pt idx="39">
                  <c:v>8.5</c:v>
                </c:pt>
                <c:pt idx="40">
                  <c:v>8.6</c:v>
                </c:pt>
                <c:pt idx="41">
                  <c:v>8.7</c:v>
                </c:pt>
                <c:pt idx="42">
                  <c:v>8.8</c:v>
                </c:pt>
                <c:pt idx="43">
                  <c:v>8.9</c:v>
                </c:pt>
                <c:pt idx="44">
                  <c:v>9</c:v>
                </c:pt>
              </c:numCache>
            </c:numRef>
          </c:xVal>
          <c:yVal>
            <c:numRef>
              <c:f>'F3'!$X$10:$X$54</c:f>
              <c:numCache>
                <c:ptCount val="45"/>
                <c:pt idx="0">
                  <c:v>61.69917764744409</c:v>
                </c:pt>
                <c:pt idx="1">
                  <c:v>61.05341568446292</c:v>
                </c:pt>
                <c:pt idx="2">
                  <c:v>60.48234720202801</c:v>
                </c:pt>
                <c:pt idx="3">
                  <c:v>59.9859722001394</c:v>
                </c:pt>
                <c:pt idx="4">
                  <c:v>59.564290678797065</c:v>
                </c:pt>
                <c:pt idx="5">
                  <c:v>59.21730263800099</c:v>
                </c:pt>
                <c:pt idx="6">
                  <c:v>58.94500807775121</c:v>
                </c:pt>
                <c:pt idx="7">
                  <c:v>58.74740699804772</c:v>
                </c:pt>
                <c:pt idx="8">
                  <c:v>58.62449939889051</c:v>
                </c:pt>
                <c:pt idx="9">
                  <c:v>58.57628528027958</c:v>
                </c:pt>
                <c:pt idx="10">
                  <c:v>58.60276464221491</c:v>
                </c:pt>
                <c:pt idx="11">
                  <c:v>58.70393748469654</c:v>
                </c:pt>
                <c:pt idx="12">
                  <c:v>58.87980380772444</c:v>
                </c:pt>
                <c:pt idx="13">
                  <c:v>59.130363611298634</c:v>
                </c:pt>
                <c:pt idx="14">
                  <c:v>59.4556168954191</c:v>
                </c:pt>
                <c:pt idx="15">
                  <c:v>59.855563660085835</c:v>
                </c:pt>
                <c:pt idx="16">
                  <c:v>60.33020390529883</c:v>
                </c:pt>
                <c:pt idx="17">
                  <c:v>60.87953763105814</c:v>
                </c:pt>
                <c:pt idx="18">
                  <c:v>61.503564837363726</c:v>
                </c:pt>
                <c:pt idx="19">
                  <c:v>62.2022855242156</c:v>
                </c:pt>
                <c:pt idx="20">
                  <c:v>62.97569969161373</c:v>
                </c:pt>
                <c:pt idx="21">
                  <c:v>63.82380733955816</c:v>
                </c:pt>
                <c:pt idx="22">
                  <c:v>64.74660846804889</c:v>
                </c:pt>
                <c:pt idx="23">
                  <c:v>65.74410307708584</c:v>
                </c:pt>
                <c:pt idx="24">
                  <c:v>66.81629116666915</c:v>
                </c:pt>
                <c:pt idx="25">
                  <c:v>67.96317273679864</c:v>
                </c:pt>
                <c:pt idx="26">
                  <c:v>78.08276118300131</c:v>
                </c:pt>
                <c:pt idx="27">
                  <c:v>79.82719059750104</c:v>
                </c:pt>
                <c:pt idx="28">
                  <c:v>81.64631349254714</c:v>
                </c:pt>
                <c:pt idx="29">
                  <c:v>83.5401298681395</c:v>
                </c:pt>
                <c:pt idx="30">
                  <c:v>85.50863972427808</c:v>
                </c:pt>
                <c:pt idx="31">
                  <c:v>87.55184306096302</c:v>
                </c:pt>
                <c:pt idx="32">
                  <c:v>89.6697398781942</c:v>
                </c:pt>
                <c:pt idx="33">
                  <c:v>91.86233017597169</c:v>
                </c:pt>
                <c:pt idx="34">
                  <c:v>94.1296139542954</c:v>
                </c:pt>
                <c:pt idx="35">
                  <c:v>96.4715912131654</c:v>
                </c:pt>
                <c:pt idx="36">
                  <c:v>98.88826195258173</c:v>
                </c:pt>
                <c:pt idx="37">
                  <c:v>101.3796261725443</c:v>
                </c:pt>
                <c:pt idx="38">
                  <c:v>103.94568387305316</c:v>
                </c:pt>
                <c:pt idx="39">
                  <c:v>106.58643505410828</c:v>
                </c:pt>
                <c:pt idx="40">
                  <c:v>109.30187971570973</c:v>
                </c:pt>
                <c:pt idx="41">
                  <c:v>112.0920178578574</c:v>
                </c:pt>
                <c:pt idx="42">
                  <c:v>114.95684948055145</c:v>
                </c:pt>
                <c:pt idx="43">
                  <c:v>117.89637458379173</c:v>
                </c:pt>
                <c:pt idx="44">
                  <c:v>120.91059316757821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C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'F3'!$B$10:$B$35</c:f>
              <c:numCache>
                <c:ptCount val="26"/>
                <c:pt idx="0">
                  <c:v>6.2</c:v>
                </c:pt>
                <c:pt idx="1">
                  <c:v>7.3</c:v>
                </c:pt>
                <c:pt idx="2">
                  <c:v>7.3</c:v>
                </c:pt>
                <c:pt idx="3">
                  <c:v>6</c:v>
                </c:pt>
                <c:pt idx="4">
                  <c:v>6.3</c:v>
                </c:pt>
                <c:pt idx="5">
                  <c:v>8.2</c:v>
                </c:pt>
                <c:pt idx="6">
                  <c:v>6.2</c:v>
                </c:pt>
                <c:pt idx="7">
                  <c:v>6.3</c:v>
                </c:pt>
                <c:pt idx="8">
                  <c:v>7.1</c:v>
                </c:pt>
                <c:pt idx="9">
                  <c:v>5.5</c:v>
                </c:pt>
                <c:pt idx="10">
                  <c:v>6.4</c:v>
                </c:pt>
                <c:pt idx="11">
                  <c:v>5.6</c:v>
                </c:pt>
                <c:pt idx="12">
                  <c:v>6.4</c:v>
                </c:pt>
                <c:pt idx="13">
                  <c:v>6.4</c:v>
                </c:pt>
                <c:pt idx="14">
                  <c:v>6.3</c:v>
                </c:pt>
                <c:pt idx="15">
                  <c:v>6.4</c:v>
                </c:pt>
                <c:pt idx="16">
                  <c:v>6.3</c:v>
                </c:pt>
                <c:pt idx="17">
                  <c:v>5.9</c:v>
                </c:pt>
                <c:pt idx="18">
                  <c:v>6.4</c:v>
                </c:pt>
                <c:pt idx="19">
                  <c:v>8.1</c:v>
                </c:pt>
                <c:pt idx="20">
                  <c:v>5.9</c:v>
                </c:pt>
                <c:pt idx="21">
                  <c:v>5.4</c:v>
                </c:pt>
              </c:numCache>
            </c:numRef>
          </c:xVal>
          <c:yVal>
            <c:numRef>
              <c:f>'F3'!$C$10:$C$35</c:f>
              <c:numCache>
                <c:ptCount val="26"/>
                <c:pt idx="0">
                  <c:v>70</c:v>
                </c:pt>
                <c:pt idx="1">
                  <c:v>80</c:v>
                </c:pt>
                <c:pt idx="2">
                  <c:v>85</c:v>
                </c:pt>
                <c:pt idx="3">
                  <c:v>61</c:v>
                </c:pt>
                <c:pt idx="4">
                  <c:v>63</c:v>
                </c:pt>
                <c:pt idx="5">
                  <c:v>98</c:v>
                </c:pt>
                <c:pt idx="6">
                  <c:v>65</c:v>
                </c:pt>
                <c:pt idx="7">
                  <c:v>61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68</c:v>
                </c:pt>
                <c:pt idx="13">
                  <c:v>71</c:v>
                </c:pt>
                <c:pt idx="14">
                  <c:v>65</c:v>
                </c:pt>
                <c:pt idx="15">
                  <c:v>75</c:v>
                </c:pt>
                <c:pt idx="16">
                  <c:v>65</c:v>
                </c:pt>
                <c:pt idx="17">
                  <c:v>60</c:v>
                </c:pt>
                <c:pt idx="18">
                  <c:v>62</c:v>
                </c:pt>
                <c:pt idx="19">
                  <c:v>97</c:v>
                </c:pt>
                <c:pt idx="20">
                  <c:v>64</c:v>
                </c:pt>
                <c:pt idx="21">
                  <c:v>60</c:v>
                </c:pt>
              </c:numCache>
            </c:numRef>
          </c:yVal>
          <c:smooth val="1"/>
        </c:ser>
        <c:axId val="31686472"/>
        <c:axId val="16742793"/>
      </c:scatterChart>
      <c:valAx>
        <c:axId val="31686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medie voti 1° quadrimestre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42793"/>
        <c:crosses val="autoZero"/>
        <c:crossBetween val="midCat"/>
        <c:dispUnits/>
      </c:valAx>
      <c:valAx>
        <c:axId val="16742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voti d'esame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86472"/>
        <c:crosses val="autoZero"/>
        <c:crossBetween val="midCat"/>
        <c:dispUnits/>
      </c:valAx>
      <c:spPr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25400">
          <a:solidFill>
            <a:srgbClr val="800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1325"/>
          <c:w val="0.101"/>
          <c:h val="0.13275"/>
        </c:manualLayout>
      </c:layout>
      <c:overlay val="0"/>
      <c:spPr>
        <a:solidFill>
          <a:srgbClr val="CCFFCC"/>
        </a:solidFill>
        <a:ln w="25400">
          <a:solidFill>
            <a:srgbClr val="003366"/>
          </a:solidFill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675"/>
          <c:w val="0.8405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'F4'!$B$10:$B$42</c:f>
              <c:numCache>
                <c:ptCount val="3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</c:numCache>
            </c:numRef>
          </c:xVal>
          <c:yVal>
            <c:numRef>
              <c:f>'F4'!$C$10:$C$42</c:f>
              <c:numCache>
                <c:ptCount val="33"/>
                <c:pt idx="0">
                  <c:v>70</c:v>
                </c:pt>
                <c:pt idx="1">
                  <c:v>80</c:v>
                </c:pt>
                <c:pt idx="2">
                  <c:v>85</c:v>
                </c:pt>
                <c:pt idx="3">
                  <c:v>61</c:v>
                </c:pt>
                <c:pt idx="4">
                  <c:v>63</c:v>
                </c:pt>
                <c:pt idx="5">
                  <c:v>98</c:v>
                </c:pt>
                <c:pt idx="6">
                  <c:v>65</c:v>
                </c:pt>
                <c:pt idx="7">
                  <c:v>61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68</c:v>
                </c:pt>
                <c:pt idx="13">
                  <c:v>71</c:v>
                </c:pt>
                <c:pt idx="14">
                  <c:v>65</c:v>
                </c:pt>
                <c:pt idx="15">
                  <c:v>75</c:v>
                </c:pt>
                <c:pt idx="16">
                  <c:v>65</c:v>
                </c:pt>
                <c:pt idx="17">
                  <c:v>60</c:v>
                </c:pt>
                <c:pt idx="18">
                  <c:v>62</c:v>
                </c:pt>
                <c:pt idx="19">
                  <c:v>97</c:v>
                </c:pt>
                <c:pt idx="20">
                  <c:v>64</c:v>
                </c:pt>
                <c:pt idx="21">
                  <c:v>60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'F4'!$B$10:$B$42</c:f>
              <c:numCache>
                <c:ptCount val="3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</c:numCache>
            </c:numRef>
          </c:xVal>
          <c:yVal>
            <c:numRef>
              <c:f>'F4'!$E$10:$E$42</c:f>
              <c:numCache>
                <c:ptCount val="33"/>
                <c:pt idx="0">
                  <c:v>69.78897637795275</c:v>
                </c:pt>
                <c:pt idx="1">
                  <c:v>76.69396325459317</c:v>
                </c:pt>
                <c:pt idx="2">
                  <c:v>76.69396325459317</c:v>
                </c:pt>
                <c:pt idx="3">
                  <c:v>66.33648293963255</c:v>
                </c:pt>
                <c:pt idx="4">
                  <c:v>69.78897637795275</c:v>
                </c:pt>
                <c:pt idx="5">
                  <c:v>76.69396325459317</c:v>
                </c:pt>
                <c:pt idx="6">
                  <c:v>73.24146981627297</c:v>
                </c:pt>
                <c:pt idx="7">
                  <c:v>73.24146981627297</c:v>
                </c:pt>
                <c:pt idx="8">
                  <c:v>76.69396325459317</c:v>
                </c:pt>
                <c:pt idx="9">
                  <c:v>52.5265091863517</c:v>
                </c:pt>
                <c:pt idx="10">
                  <c:v>73.24146981627297</c:v>
                </c:pt>
                <c:pt idx="11">
                  <c:v>55.979002624671914</c:v>
                </c:pt>
                <c:pt idx="12">
                  <c:v>69.78897637795275</c:v>
                </c:pt>
                <c:pt idx="13">
                  <c:v>69.78897637795275</c:v>
                </c:pt>
                <c:pt idx="14">
                  <c:v>69.78897637795275</c:v>
                </c:pt>
                <c:pt idx="15">
                  <c:v>69.78897637795275</c:v>
                </c:pt>
                <c:pt idx="16">
                  <c:v>73.24146981627297</c:v>
                </c:pt>
                <c:pt idx="17">
                  <c:v>62.88398950131233</c:v>
                </c:pt>
                <c:pt idx="18">
                  <c:v>69.78897637795275</c:v>
                </c:pt>
                <c:pt idx="19">
                  <c:v>76.69396325459317</c:v>
                </c:pt>
                <c:pt idx="20">
                  <c:v>66.33648293963255</c:v>
                </c:pt>
                <c:pt idx="21">
                  <c:v>55.979002624671914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'F4'!$B$10:$B$42</c:f>
              <c:numCache>
                <c:ptCount val="3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</c:numCache>
            </c:numRef>
          </c:xVal>
          <c:yVal>
            <c:numRef>
              <c:f>'F4'!$F$10:$F$42</c:f>
              <c:numCache>
                <c:ptCount val="33"/>
                <c:pt idx="0">
                  <c:v>70.5355025087426</c:v>
                </c:pt>
                <c:pt idx="1">
                  <c:v>88.38953930363388</c:v>
                </c:pt>
                <c:pt idx="2">
                  <c:v>88.38953930363388</c:v>
                </c:pt>
                <c:pt idx="3">
                  <c:v>61.60848411129695</c:v>
                </c:pt>
                <c:pt idx="4">
                  <c:v>70.5355025087426</c:v>
                </c:pt>
                <c:pt idx="5">
                  <c:v>88.38953930363388</c:v>
                </c:pt>
                <c:pt idx="6">
                  <c:v>79.46252090618825</c:v>
                </c:pt>
                <c:pt idx="7">
                  <c:v>79.46252090618825</c:v>
                </c:pt>
                <c:pt idx="8">
                  <c:v>88.38953930363388</c:v>
                </c:pt>
                <c:pt idx="9">
                  <c:v>25.90041052151438</c:v>
                </c:pt>
                <c:pt idx="10">
                  <c:v>79.46252090618825</c:v>
                </c:pt>
                <c:pt idx="11">
                  <c:v>34.827428918960024</c:v>
                </c:pt>
                <c:pt idx="12">
                  <c:v>70.5355025087426</c:v>
                </c:pt>
                <c:pt idx="13">
                  <c:v>70.5355025087426</c:v>
                </c:pt>
                <c:pt idx="14">
                  <c:v>70.5355025087426</c:v>
                </c:pt>
                <c:pt idx="15">
                  <c:v>70.5355025087426</c:v>
                </c:pt>
                <c:pt idx="16">
                  <c:v>79.46252090618825</c:v>
                </c:pt>
                <c:pt idx="17">
                  <c:v>52.68146571385131</c:v>
                </c:pt>
                <c:pt idx="18">
                  <c:v>70.5355025087426</c:v>
                </c:pt>
                <c:pt idx="19">
                  <c:v>88.38953930363388</c:v>
                </c:pt>
                <c:pt idx="20">
                  <c:v>61.60848411129695</c:v>
                </c:pt>
                <c:pt idx="21">
                  <c:v>34.827428918960024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axId val="16467410"/>
        <c:axId val="13988963"/>
      </c:scatterChart>
      <c:valAx>
        <c:axId val="16467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numero di insufficienze nello scrutinio del 1° quadrimestre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88963"/>
        <c:crosses val="autoZero"/>
        <c:crossBetween val="midCat"/>
        <c:dispUnits/>
      </c:valAx>
      <c:valAx>
        <c:axId val="1398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voti d'esame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6741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38175"/>
          <c:w val="0.10725"/>
          <c:h val="0.14725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775"/>
          <c:w val="0.8325"/>
          <c:h val="0.908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'F4'!$W$10:$W$20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'F4'!$X$10:$X$20</c:f>
              <c:numCache>
                <c:ptCount val="11"/>
                <c:pt idx="0">
                  <c:v>82.44356135869052</c:v>
                </c:pt>
                <c:pt idx="1">
                  <c:v>72.97804901125934</c:v>
                </c:pt>
                <c:pt idx="2">
                  <c:v>65.74283281294352</c:v>
                </c:pt>
                <c:pt idx="3">
                  <c:v>60.737912763743026</c:v>
                </c:pt>
                <c:pt idx="4">
                  <c:v>57.96328886365788</c:v>
                </c:pt>
                <c:pt idx="5">
                  <c:v>57.41896111268805</c:v>
                </c:pt>
                <c:pt idx="6">
                  <c:v>59.10492951083358</c:v>
                </c:pt>
                <c:pt idx="7">
                  <c:v>63.021194058094444</c:v>
                </c:pt>
                <c:pt idx="8">
                  <c:v>69.16775475447064</c:v>
                </c:pt>
                <c:pt idx="9">
                  <c:v>77.54461159996217</c:v>
                </c:pt>
                <c:pt idx="10">
                  <c:v>88.15176459456903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'F4'!$B$10:$B$42</c:f>
              <c:numCache>
                <c:ptCount val="3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</c:numCache>
            </c:numRef>
          </c:xVal>
          <c:yVal>
            <c:numRef>
              <c:f>'F4'!$C$10:$C$42</c:f>
              <c:numCache>
                <c:ptCount val="33"/>
                <c:pt idx="0">
                  <c:v>70</c:v>
                </c:pt>
                <c:pt idx="1">
                  <c:v>80</c:v>
                </c:pt>
                <c:pt idx="2">
                  <c:v>85</c:v>
                </c:pt>
                <c:pt idx="3">
                  <c:v>61</c:v>
                </c:pt>
                <c:pt idx="4">
                  <c:v>63</c:v>
                </c:pt>
                <c:pt idx="5">
                  <c:v>98</c:v>
                </c:pt>
                <c:pt idx="6">
                  <c:v>65</c:v>
                </c:pt>
                <c:pt idx="7">
                  <c:v>61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68</c:v>
                </c:pt>
                <c:pt idx="13">
                  <c:v>71</c:v>
                </c:pt>
                <c:pt idx="14">
                  <c:v>65</c:v>
                </c:pt>
                <c:pt idx="15">
                  <c:v>75</c:v>
                </c:pt>
                <c:pt idx="16">
                  <c:v>65</c:v>
                </c:pt>
                <c:pt idx="17">
                  <c:v>60</c:v>
                </c:pt>
                <c:pt idx="18">
                  <c:v>62</c:v>
                </c:pt>
                <c:pt idx="19">
                  <c:v>97</c:v>
                </c:pt>
                <c:pt idx="20">
                  <c:v>64</c:v>
                </c:pt>
                <c:pt idx="21">
                  <c:v>60</c:v>
                </c:pt>
              </c:numCache>
            </c:numRef>
          </c:yVal>
          <c:smooth val="1"/>
        </c:ser>
        <c:axId val="58791804"/>
        <c:axId val="59364189"/>
      </c:scatterChart>
      <c:valAx>
        <c:axId val="58791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numero di insufficienze nello scrutinio del 1° quadrimestre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4189"/>
        <c:crosses val="autoZero"/>
        <c:crossBetween val="midCat"/>
        <c:dispUnits/>
      </c:valAx>
      <c:valAx>
        <c:axId val="5936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voti d'esame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91804"/>
        <c:crosses val="autoZero"/>
        <c:crossBetween val="midCat"/>
        <c:dispUnits/>
      </c:valAx>
      <c:spPr>
        <a:gradFill rotWithShape="1">
          <a:gsLst>
            <a:gs pos="0">
              <a:srgbClr val="800080"/>
            </a:gs>
            <a:gs pos="50000">
              <a:srgbClr val="FAF5FA"/>
            </a:gs>
            <a:gs pos="100000">
              <a:srgbClr val="80008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421"/>
          <c:w val="0.101"/>
          <c:h val="0.13775"/>
        </c:manualLayout>
      </c:layout>
      <c:overlay val="0"/>
      <c:spPr>
        <a:solidFill>
          <a:srgbClr val="CCFFFF"/>
        </a:soli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95250</xdr:rowOff>
    </xdr:from>
    <xdr:to>
      <xdr:col>15</xdr:col>
      <xdr:colOff>590550</xdr:colOff>
      <xdr:row>3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95250" y="257175"/>
          <a:ext cx="102584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640">
              <a:ln w="15875" cmpd="sng">
                <a:solidFill>
                  <a:srgbClr val="003366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Copperplate Gothic Bold"/>
              <a:cs typeface="Copperplate Gothic Bold"/>
            </a:rPr>
            <a:t>CORRELAZIONE FRA I VOTI D'ESAME E IL CREDITO SCOLASTICO</a:t>
          </a:r>
        </a:p>
      </xdr:txBody>
    </xdr:sp>
    <xdr:clientData/>
  </xdr:twoCellAnchor>
  <xdr:twoCellAnchor>
    <xdr:from>
      <xdr:col>1</xdr:col>
      <xdr:colOff>0</xdr:colOff>
      <xdr:row>4</xdr:row>
      <xdr:rowOff>66675</xdr:rowOff>
    </xdr:from>
    <xdr:to>
      <xdr:col>2</xdr:col>
      <xdr:colOff>9525</xdr:colOff>
      <xdr:row>6</xdr:row>
      <xdr:rowOff>114300</xdr:rowOff>
    </xdr:to>
    <xdr:grpSp>
      <xdr:nvGrpSpPr>
        <xdr:cNvPr id="2" name="Group 18"/>
        <xdr:cNvGrpSpPr>
          <a:grpSpLocks/>
        </xdr:cNvGrpSpPr>
      </xdr:nvGrpSpPr>
      <xdr:grpSpPr>
        <a:xfrm>
          <a:off x="609600" y="714375"/>
          <a:ext cx="723900" cy="371475"/>
          <a:chOff x="79" y="76"/>
          <a:chExt cx="76" cy="39"/>
        </a:xfrm>
        <a:solidFill>
          <a:srgbClr val="FFFFFF"/>
        </a:solidFill>
      </xdr:grpSpPr>
      <xdr:sp>
        <xdr:nvSpPr>
          <xdr:cNvPr id="3" name="AutoShape 11"/>
          <xdr:cNvSpPr>
            <a:spLocks/>
          </xdr:cNvSpPr>
        </xdr:nvSpPr>
        <xdr:spPr>
          <a:xfrm>
            <a:off x="79" y="76"/>
            <a:ext cx="76" cy="39"/>
          </a:xfrm>
          <a:prstGeom prst="flowChartMultidocument">
            <a:avLst/>
          </a:prstGeom>
          <a:solidFill>
            <a:srgbClr val="FFFFFF"/>
          </a:solidFill>
          <a:ln w="9525" cmpd="sng">
            <a:solidFill>
              <a:srgbClr val="6600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>
            <a:off x="95" y="87"/>
            <a:ext cx="3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retta</a:t>
            </a:r>
          </a:p>
        </xdr:txBody>
      </xdr:sp>
    </xdr:grpSp>
    <xdr:clientData/>
  </xdr:twoCellAnchor>
  <xdr:twoCellAnchor>
    <xdr:from>
      <xdr:col>2</xdr:col>
      <xdr:colOff>200025</xdr:colOff>
      <xdr:row>4</xdr:row>
      <xdr:rowOff>76200</xdr:rowOff>
    </xdr:from>
    <xdr:to>
      <xdr:col>2</xdr:col>
      <xdr:colOff>914400</xdr:colOff>
      <xdr:row>6</xdr:row>
      <xdr:rowOff>123825</xdr:rowOff>
    </xdr:to>
    <xdr:grpSp>
      <xdr:nvGrpSpPr>
        <xdr:cNvPr id="5" name="Group 19"/>
        <xdr:cNvGrpSpPr>
          <a:grpSpLocks/>
        </xdr:cNvGrpSpPr>
      </xdr:nvGrpSpPr>
      <xdr:grpSpPr>
        <a:xfrm>
          <a:off x="1524000" y="723900"/>
          <a:ext cx="714375" cy="371475"/>
          <a:chOff x="178" y="76"/>
          <a:chExt cx="75" cy="39"/>
        </a:xfrm>
        <a:solidFill>
          <a:srgbClr val="FFFFFF"/>
        </a:solidFill>
      </xdr:grpSpPr>
      <xdr:sp>
        <xdr:nvSpPr>
          <xdr:cNvPr id="6" name="AutoShape 12"/>
          <xdr:cNvSpPr>
            <a:spLocks/>
          </xdr:cNvSpPr>
        </xdr:nvSpPr>
        <xdr:spPr>
          <a:xfrm>
            <a:off x="178" y="76"/>
            <a:ext cx="75" cy="39"/>
          </a:xfrm>
          <a:prstGeom prst="flowChartMultidocument">
            <a:avLst/>
          </a:prstGeom>
          <a:solidFill>
            <a:srgbClr val="FFFFFF"/>
          </a:solidFill>
          <a:ln w="9525" cmpd="sng">
            <a:solidFill>
              <a:srgbClr val="6600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14"/>
          <xdr:cNvSpPr txBox="1">
            <a:spLocks noChangeArrowheads="1"/>
          </xdr:cNvSpPr>
        </xdr:nvSpPr>
        <xdr:spPr>
          <a:xfrm>
            <a:off x="180" y="87"/>
            <a:ext cx="63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parabola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18</xdr:col>
      <xdr:colOff>485775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3825" y="257175"/>
          <a:ext cx="121824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640">
              <a:ln w="15875" cmpd="sng">
                <a:solidFill>
                  <a:srgbClr val="003366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Copperplate Gothic Bold"/>
              <a:cs typeface="Copperplate Gothic Bold"/>
            </a:rPr>
            <a:t>CORRELAZIONE FRA I VOTI D'ESAME E LE MEDIE DELLO SCRUTINIO DEL PRIMO QUADRIMESTRE</a:t>
          </a:r>
        </a:p>
      </xdr:txBody>
    </xdr:sp>
    <xdr:clientData/>
  </xdr:twoCellAnchor>
  <xdr:twoCellAnchor>
    <xdr:from>
      <xdr:col>2</xdr:col>
      <xdr:colOff>76200</xdr:colOff>
      <xdr:row>4</xdr:row>
      <xdr:rowOff>66675</xdr:rowOff>
    </xdr:from>
    <xdr:to>
      <xdr:col>3</xdr:col>
      <xdr:colOff>0</xdr:colOff>
      <xdr:row>6</xdr:row>
      <xdr:rowOff>114300</xdr:rowOff>
    </xdr:to>
    <xdr:grpSp>
      <xdr:nvGrpSpPr>
        <xdr:cNvPr id="2" name="Group 8"/>
        <xdr:cNvGrpSpPr>
          <a:grpSpLocks/>
        </xdr:cNvGrpSpPr>
      </xdr:nvGrpSpPr>
      <xdr:grpSpPr>
        <a:xfrm>
          <a:off x="1457325" y="714375"/>
          <a:ext cx="714375" cy="371475"/>
          <a:chOff x="180" y="76"/>
          <a:chExt cx="75" cy="39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80" y="76"/>
            <a:ext cx="75" cy="39"/>
          </a:xfrm>
          <a:prstGeom prst="flowChartMultidocument">
            <a:avLst/>
          </a:prstGeom>
          <a:solidFill>
            <a:srgbClr val="FFFFFF"/>
          </a:solidFill>
          <a:ln w="9525" cmpd="sng">
            <a:solidFill>
              <a:srgbClr val="6600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82" y="87"/>
            <a:ext cx="63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parabola</a:t>
            </a:r>
          </a:p>
        </xdr:txBody>
      </xdr:sp>
    </xdr:grpSp>
    <xdr:clientData/>
  </xdr:twoCellAnchor>
  <xdr:twoCellAnchor>
    <xdr:from>
      <xdr:col>1</xdr:col>
      <xdr:colOff>57150</xdr:colOff>
      <xdr:row>4</xdr:row>
      <xdr:rowOff>76200</xdr:rowOff>
    </xdr:from>
    <xdr:to>
      <xdr:col>2</xdr:col>
      <xdr:colOff>9525</xdr:colOff>
      <xdr:row>6</xdr:row>
      <xdr:rowOff>123825</xdr:rowOff>
    </xdr:to>
    <xdr:grpSp>
      <xdr:nvGrpSpPr>
        <xdr:cNvPr id="5" name="Group 9"/>
        <xdr:cNvGrpSpPr>
          <a:grpSpLocks/>
        </xdr:cNvGrpSpPr>
      </xdr:nvGrpSpPr>
      <xdr:grpSpPr>
        <a:xfrm>
          <a:off x="666750" y="723900"/>
          <a:ext cx="723900" cy="371475"/>
          <a:chOff x="75" y="76"/>
          <a:chExt cx="76" cy="39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75" y="76"/>
            <a:ext cx="76" cy="39"/>
          </a:xfrm>
          <a:prstGeom prst="flowChartMultidocument">
            <a:avLst/>
          </a:prstGeom>
          <a:solidFill>
            <a:srgbClr val="FFFFFF"/>
          </a:solidFill>
          <a:ln w="9525" cmpd="sng">
            <a:solidFill>
              <a:srgbClr val="6600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91" y="87"/>
            <a:ext cx="3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retta</a:t>
            </a: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0.88525</cdr:x>
      <cdr:y>0.082</cdr:y>
    </cdr:from>
    <cdr:to>
      <cdr:x>0.951</cdr:x>
      <cdr:y>0.16875</cdr:y>
    </cdr:to>
    <cdr:sp macro="[0]!tornagra3">
      <cdr:nvSpPr>
        <cdr:cNvPr id="1" name="AutoShape 1"/>
        <cdr:cNvSpPr>
          <a:spLocks/>
        </cdr:cNvSpPr>
      </cdr:nvSpPr>
      <cdr:spPr>
        <a:xfrm>
          <a:off x="8172450" y="466725"/>
          <a:ext cx="609600" cy="49530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0.06425</cdr:y>
    </cdr:from>
    <cdr:to>
      <cdr:x>0.975</cdr:x>
      <cdr:y>0.14775</cdr:y>
    </cdr:to>
    <cdr:sp macro="[0]!tornagra7">
      <cdr:nvSpPr>
        <cdr:cNvPr id="1" name="AutoShape 1"/>
        <cdr:cNvSpPr>
          <a:spLocks/>
        </cdr:cNvSpPr>
      </cdr:nvSpPr>
      <cdr:spPr>
        <a:xfrm>
          <a:off x="8543925" y="361950"/>
          <a:ext cx="466725" cy="47625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104775</xdr:rowOff>
    </xdr:from>
    <xdr:to>
      <xdr:col>22</xdr:col>
      <xdr:colOff>342900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3350" y="266700"/>
          <a:ext cx="167449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15875" cmpd="sng">
                <a:solidFill>
                  <a:srgbClr val="003366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Copperplate Gothic Bold"/>
              <a:cs typeface="Copperplate Gothic Bold"/>
            </a:rPr>
            <a:t>CORRELAZIONE FRA I VOTI D'ESAME E IL NUMERO DI INSUFFICIENZE NELLO SCRUTINIO DEL 1° QUADRIMESTRE</a:t>
          </a:r>
        </a:p>
      </xdr:txBody>
    </xdr:sp>
    <xdr:clientData/>
  </xdr:twoCellAnchor>
  <xdr:twoCellAnchor>
    <xdr:from>
      <xdr:col>2</xdr:col>
      <xdr:colOff>57150</xdr:colOff>
      <xdr:row>4</xdr:row>
      <xdr:rowOff>85725</xdr:rowOff>
    </xdr:from>
    <xdr:to>
      <xdr:col>3</xdr:col>
      <xdr:colOff>9525</xdr:colOff>
      <xdr:row>6</xdr:row>
      <xdr:rowOff>133350</xdr:rowOff>
    </xdr:to>
    <xdr:grpSp>
      <xdr:nvGrpSpPr>
        <xdr:cNvPr id="2" name="Group 10"/>
        <xdr:cNvGrpSpPr>
          <a:grpSpLocks/>
        </xdr:cNvGrpSpPr>
      </xdr:nvGrpSpPr>
      <xdr:grpSpPr>
        <a:xfrm>
          <a:off x="1762125" y="733425"/>
          <a:ext cx="771525" cy="371475"/>
          <a:chOff x="192" y="76"/>
          <a:chExt cx="81" cy="39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92" y="76"/>
            <a:ext cx="81" cy="39"/>
          </a:xfrm>
          <a:prstGeom prst="flowChartMultidocument">
            <a:avLst/>
          </a:prstGeom>
          <a:solidFill>
            <a:srgbClr val="FFFFFF"/>
          </a:solidFill>
          <a:ln w="9525" cmpd="sng">
            <a:solidFill>
              <a:srgbClr val="6600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94" y="87"/>
            <a:ext cx="6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parabola</a:t>
            </a:r>
          </a:p>
        </xdr:txBody>
      </xdr:sp>
    </xdr:grpSp>
    <xdr:clientData/>
  </xdr:twoCellAnchor>
  <xdr:twoCellAnchor>
    <xdr:from>
      <xdr:col>1</xdr:col>
      <xdr:colOff>333375</xdr:colOff>
      <xdr:row>4</xdr:row>
      <xdr:rowOff>95250</xdr:rowOff>
    </xdr:from>
    <xdr:to>
      <xdr:col>1</xdr:col>
      <xdr:colOff>1019175</xdr:colOff>
      <xdr:row>6</xdr:row>
      <xdr:rowOff>142875</xdr:rowOff>
    </xdr:to>
    <xdr:grpSp>
      <xdr:nvGrpSpPr>
        <xdr:cNvPr id="5" name="Group 8"/>
        <xdr:cNvGrpSpPr>
          <a:grpSpLocks/>
        </xdr:cNvGrpSpPr>
      </xdr:nvGrpSpPr>
      <xdr:grpSpPr>
        <a:xfrm>
          <a:off x="942975" y="742950"/>
          <a:ext cx="685800" cy="371475"/>
          <a:chOff x="108" y="75"/>
          <a:chExt cx="76" cy="39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108" y="75"/>
            <a:ext cx="76" cy="39"/>
          </a:xfrm>
          <a:prstGeom prst="flowChartMultidocument">
            <a:avLst/>
          </a:prstGeom>
          <a:solidFill>
            <a:srgbClr val="FFFFFF"/>
          </a:solidFill>
          <a:ln w="9525" cmpd="sng">
            <a:solidFill>
              <a:srgbClr val="6600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24" y="86"/>
            <a:ext cx="3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retta</a:t>
            </a:r>
          </a:p>
        </xdr:txBody>
      </xdr:sp>
    </xdr:grp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0.9175</cdr:x>
      <cdr:y>0.07275</cdr:y>
    </cdr:from>
    <cdr:to>
      <cdr:x>0.9705</cdr:x>
      <cdr:y>0.1525</cdr:y>
    </cdr:to>
    <cdr:sp macro="[0]!tornagra4">
      <cdr:nvSpPr>
        <cdr:cNvPr id="1" name="AutoShape 1"/>
        <cdr:cNvSpPr>
          <a:spLocks/>
        </cdr:cNvSpPr>
      </cdr:nvSpPr>
      <cdr:spPr>
        <a:xfrm>
          <a:off x="8467725" y="409575"/>
          <a:ext cx="485775" cy="45720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0.079</cdr:y>
    </cdr:from>
    <cdr:to>
      <cdr:x>0.98125</cdr:x>
      <cdr:y>0.153</cdr:y>
    </cdr:to>
    <cdr:sp macro="[0]!tornagra8">
      <cdr:nvSpPr>
        <cdr:cNvPr id="1" name="AutoShape 1"/>
        <cdr:cNvSpPr>
          <a:spLocks/>
        </cdr:cNvSpPr>
      </cdr:nvSpPr>
      <cdr:spPr>
        <a:xfrm>
          <a:off x="8496300" y="447675"/>
          <a:ext cx="561975" cy="428625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0.05825</cdr:y>
    </cdr:from>
    <cdr:to>
      <cdr:x>0.95975</cdr:x>
      <cdr:y>0.1355</cdr:y>
    </cdr:to>
    <cdr:sp macro="[0]!tornagra1">
      <cdr:nvSpPr>
        <cdr:cNvPr id="1" name="AutoShape 1"/>
        <cdr:cNvSpPr>
          <a:spLocks/>
        </cdr:cNvSpPr>
      </cdr:nvSpPr>
      <cdr:spPr>
        <a:xfrm>
          <a:off x="8305800" y="333375"/>
          <a:ext cx="552450" cy="447675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0.04825</cdr:y>
    </cdr:from>
    <cdr:to>
      <cdr:x>0.981</cdr:x>
      <cdr:y>0.12725</cdr:y>
    </cdr:to>
    <cdr:sp macro="[0]!tornagra5">
      <cdr:nvSpPr>
        <cdr:cNvPr id="1" name="AutoShape 1"/>
        <cdr:cNvSpPr>
          <a:spLocks/>
        </cdr:cNvSpPr>
      </cdr:nvSpPr>
      <cdr:spPr>
        <a:xfrm>
          <a:off x="8505825" y="276225"/>
          <a:ext cx="552450" cy="457200"/>
        </a:xfrm>
        <a:prstGeom prst="sun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95250</xdr:rowOff>
    </xdr:from>
    <xdr:to>
      <xdr:col>21</xdr:col>
      <xdr:colOff>161925</xdr:colOff>
      <xdr:row>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95250" y="257175"/>
          <a:ext cx="151828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15875" cmpd="sng">
                <a:solidFill>
                  <a:srgbClr val="003366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Copperplate Gothic Bold"/>
              <a:cs typeface="Copperplate Gothic Bold"/>
            </a:rPr>
            <a:t>CORRELAZIONE FRA I VOTI D'ESAME E LE MEDIE DEI RISULTATI DELLE SIMULAZIONI DI TERZE PROVE</a:t>
          </a:r>
        </a:p>
      </xdr:txBody>
    </xdr:sp>
    <xdr:clientData/>
  </xdr:twoCellAnchor>
  <xdr:twoCellAnchor>
    <xdr:from>
      <xdr:col>1</xdr:col>
      <xdr:colOff>266700</xdr:colOff>
      <xdr:row>4</xdr:row>
      <xdr:rowOff>95250</xdr:rowOff>
    </xdr:from>
    <xdr:to>
      <xdr:col>1</xdr:col>
      <xdr:colOff>990600</xdr:colOff>
      <xdr:row>6</xdr:row>
      <xdr:rowOff>142875</xdr:rowOff>
    </xdr:to>
    <xdr:grpSp>
      <xdr:nvGrpSpPr>
        <xdr:cNvPr id="2" name="Group 12"/>
        <xdr:cNvGrpSpPr>
          <a:grpSpLocks/>
        </xdr:cNvGrpSpPr>
      </xdr:nvGrpSpPr>
      <xdr:grpSpPr>
        <a:xfrm>
          <a:off x="876300" y="742950"/>
          <a:ext cx="723900" cy="371475"/>
          <a:chOff x="92" y="78"/>
          <a:chExt cx="76" cy="39"/>
        </a:xfrm>
        <a:solidFill>
          <a:srgbClr val="FFFFFF"/>
        </a:solidFill>
      </xdr:grpSpPr>
      <xdr:sp>
        <xdr:nvSpPr>
          <xdr:cNvPr id="3" name="AutoShape 7"/>
          <xdr:cNvSpPr>
            <a:spLocks/>
          </xdr:cNvSpPr>
        </xdr:nvSpPr>
        <xdr:spPr>
          <a:xfrm>
            <a:off x="92" y="78"/>
            <a:ext cx="76" cy="39"/>
          </a:xfrm>
          <a:prstGeom prst="flowChartMultidocument">
            <a:avLst/>
          </a:prstGeom>
          <a:solidFill>
            <a:srgbClr val="FFFFFF"/>
          </a:solidFill>
          <a:ln w="9525" cmpd="sng">
            <a:solidFill>
              <a:srgbClr val="6600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108" y="89"/>
            <a:ext cx="3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retta</a:t>
            </a:r>
          </a:p>
        </xdr:txBody>
      </xdr:sp>
    </xdr:grpSp>
    <xdr:clientData/>
  </xdr:twoCellAnchor>
  <xdr:twoCellAnchor>
    <xdr:from>
      <xdr:col>2</xdr:col>
      <xdr:colOff>180975</xdr:colOff>
      <xdr:row>4</xdr:row>
      <xdr:rowOff>85725</xdr:rowOff>
    </xdr:from>
    <xdr:to>
      <xdr:col>3</xdr:col>
      <xdr:colOff>0</xdr:colOff>
      <xdr:row>6</xdr:row>
      <xdr:rowOff>133350</xdr:rowOff>
    </xdr:to>
    <xdr:grpSp>
      <xdr:nvGrpSpPr>
        <xdr:cNvPr id="5" name="Group 13"/>
        <xdr:cNvGrpSpPr>
          <a:grpSpLocks/>
        </xdr:cNvGrpSpPr>
      </xdr:nvGrpSpPr>
      <xdr:grpSpPr>
        <a:xfrm>
          <a:off x="1790700" y="733425"/>
          <a:ext cx="714375" cy="371475"/>
          <a:chOff x="188" y="77"/>
          <a:chExt cx="75" cy="39"/>
        </a:xfrm>
        <a:solidFill>
          <a:srgbClr val="FFFFFF"/>
        </a:solidFill>
      </xdr:grpSpPr>
      <xdr:sp>
        <xdr:nvSpPr>
          <xdr:cNvPr id="6" name="AutoShape 10"/>
          <xdr:cNvSpPr>
            <a:spLocks/>
          </xdr:cNvSpPr>
        </xdr:nvSpPr>
        <xdr:spPr>
          <a:xfrm>
            <a:off x="188" y="77"/>
            <a:ext cx="75" cy="39"/>
          </a:xfrm>
          <a:prstGeom prst="flowChartMultidocument">
            <a:avLst/>
          </a:prstGeom>
          <a:solidFill>
            <a:srgbClr val="FFFFFF"/>
          </a:solidFill>
          <a:ln w="9525" cmpd="sng">
            <a:solidFill>
              <a:srgbClr val="6600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11"/>
          <xdr:cNvSpPr txBox="1">
            <a:spLocks noChangeArrowheads="1"/>
          </xdr:cNvSpPr>
        </xdr:nvSpPr>
        <xdr:spPr>
          <a:xfrm>
            <a:off x="190" y="88"/>
            <a:ext cx="63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parabola</a:t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0.88175</cdr:x>
      <cdr:y>0.08</cdr:y>
    </cdr:from>
    <cdr:to>
      <cdr:x>0.94525</cdr:x>
      <cdr:y>0.16175</cdr:y>
    </cdr:to>
    <cdr:sp macro="[0]!tornagra2">
      <cdr:nvSpPr>
        <cdr:cNvPr id="1" name="AutoShape 1"/>
        <cdr:cNvSpPr>
          <a:spLocks/>
        </cdr:cNvSpPr>
      </cdr:nvSpPr>
      <cdr:spPr>
        <a:xfrm>
          <a:off x="8143875" y="457200"/>
          <a:ext cx="590550" cy="466725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0.0535</cdr:y>
    </cdr:from>
    <cdr:to>
      <cdr:x>0.986</cdr:x>
      <cdr:y>0.13225</cdr:y>
    </cdr:to>
    <cdr:sp macro="[0]!tornagra6">
      <cdr:nvSpPr>
        <cdr:cNvPr id="1" name="AutoShape 1"/>
        <cdr:cNvSpPr>
          <a:spLocks/>
        </cdr:cNvSpPr>
      </cdr:nvSpPr>
      <cdr:spPr>
        <a:xfrm>
          <a:off x="8496300" y="304800"/>
          <a:ext cx="609600" cy="45720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H77"/>
  <sheetViews>
    <sheetView tabSelected="1" workbookViewId="0" topLeftCell="A1">
      <selection activeCell="N6" sqref="N6"/>
    </sheetView>
  </sheetViews>
  <sheetFormatPr defaultColWidth="9.140625" defaultRowHeight="12.75"/>
  <cols>
    <col min="2" max="2" width="10.7109375" style="0" customWidth="1"/>
    <col min="3" max="3" width="14.00390625" style="0" customWidth="1"/>
    <col min="4" max="4" width="6.57421875" style="0" customWidth="1"/>
    <col min="5" max="5" width="14.00390625" style="0" customWidth="1"/>
    <col min="6" max="6" width="13.57421875" style="0" customWidth="1"/>
    <col min="7" max="7" width="6.7109375" style="0" customWidth="1"/>
    <col min="14" max="14" width="6.7109375" style="0" customWidth="1"/>
    <col min="15" max="15" width="10.140625" style="0" customWidth="1"/>
    <col min="16" max="16" width="10.421875" style="0" customWidth="1"/>
    <col min="17" max="17" width="16.28125" style="0" customWidth="1"/>
    <col min="18" max="18" width="6.7109375" style="0" customWidth="1"/>
    <col min="19" max="19" width="13.7109375" style="0" customWidth="1"/>
    <col min="20" max="20" width="15.421875" style="0" customWidth="1"/>
    <col min="21" max="22" width="14.140625" style="0" customWidth="1"/>
    <col min="23" max="23" width="12.7109375" style="0" customWidth="1"/>
    <col min="24" max="24" width="13.28125" style="0" customWidth="1"/>
    <col min="28" max="28" width="12.7109375" style="0" customWidth="1"/>
    <col min="34" max="34" width="13.421875" style="0" customWidth="1"/>
  </cols>
  <sheetData>
    <row r="8" spans="2:24" ht="16.5" thickBot="1">
      <c r="B8" s="2" t="s">
        <v>50</v>
      </c>
      <c r="C8" s="2" t="s">
        <v>51</v>
      </c>
      <c r="D8" s="2"/>
      <c r="E8" s="1" t="s">
        <v>42</v>
      </c>
      <c r="F8" s="1" t="s">
        <v>43</v>
      </c>
      <c r="W8" s="31" t="s">
        <v>49</v>
      </c>
      <c r="X8" s="31"/>
    </row>
    <row r="9" spans="2:24" ht="12.75">
      <c r="B9" s="11" t="s">
        <v>1</v>
      </c>
      <c r="C9" s="12" t="s">
        <v>0</v>
      </c>
      <c r="D9" s="13"/>
      <c r="E9" s="16" t="s">
        <v>53</v>
      </c>
      <c r="F9" s="21" t="s">
        <v>54</v>
      </c>
      <c r="H9" s="6" t="s">
        <v>30</v>
      </c>
      <c r="I9" s="6" t="s">
        <v>31</v>
      </c>
      <c r="J9" s="6" t="s">
        <v>32</v>
      </c>
      <c r="K9" s="6" t="s">
        <v>33</v>
      </c>
      <c r="L9" s="6" t="s">
        <v>34</v>
      </c>
      <c r="M9" s="6" t="s">
        <v>35</v>
      </c>
      <c r="N9" s="6"/>
      <c r="O9" s="17" t="s">
        <v>44</v>
      </c>
      <c r="P9" s="17" t="s">
        <v>45</v>
      </c>
      <c r="Q9" s="17" t="s">
        <v>13</v>
      </c>
      <c r="S9" s="16" t="s">
        <v>17</v>
      </c>
      <c r="T9" s="21" t="s">
        <v>18</v>
      </c>
      <c r="U9" s="21" t="s">
        <v>19</v>
      </c>
      <c r="V9" s="14"/>
      <c r="W9" s="16" t="s">
        <v>28</v>
      </c>
      <c r="X9" s="21" t="s">
        <v>29</v>
      </c>
    </row>
    <row r="10" spans="1:24" ht="13.5" thickBot="1">
      <c r="A10" s="22"/>
      <c r="B10" s="9">
        <v>11</v>
      </c>
      <c r="C10" s="3">
        <v>70</v>
      </c>
      <c r="D10" s="3"/>
      <c r="E10" s="3">
        <f>IF(B10="","",B10*$O$10+$O$13)</f>
        <v>65.70192073911987</v>
      </c>
      <c r="F10" s="15">
        <f>IF(B10="","",1/$P$10*B10-$P$13/$P$10)</f>
        <v>65.00372531102833</v>
      </c>
      <c r="H10" s="3">
        <f>IF(B10="","",B10^2)</f>
        <v>121</v>
      </c>
      <c r="I10" s="3">
        <f>IF(C10="","",C10^2)</f>
        <v>4900</v>
      </c>
      <c r="J10" s="3">
        <f>IF(B10="","",B10*C10)</f>
        <v>770</v>
      </c>
      <c r="K10" s="3">
        <f>IF(B10="","",B10^4)</f>
        <v>14641</v>
      </c>
      <c r="L10" s="3">
        <f>IF(B10="","",B10^3)</f>
        <v>1331</v>
      </c>
      <c r="M10" s="3">
        <f>IF(B10="","",H10*C10)</f>
        <v>8470</v>
      </c>
      <c r="N10" s="4"/>
      <c r="O10" s="18">
        <f>IF(B10="","",($Q$10*$J$37-B37*C37)/(Q10*H37-(B37)^2))</f>
        <v>3.4590323364940434</v>
      </c>
      <c r="P10" s="18">
        <f>IF(B10="","",(Q10*J37-C37*B37)/(Q10*I37-(C37)^2))</f>
        <v>0.24231430858583278</v>
      </c>
      <c r="Q10" s="18">
        <f>IF(B10="","",COUNT(B10:B36))</f>
        <v>22</v>
      </c>
      <c r="S10" s="3">
        <f>IF(E10="","",(E10-$Q$13)^2)</f>
        <v>13.077344191938245</v>
      </c>
      <c r="T10" s="15">
        <f>IF(C10="","",(C10-$Q$13)^2)</f>
        <v>0.4648760330578583</v>
      </c>
      <c r="U10" s="15">
        <f>IF(B10="","",(C10-E10)^2)</f>
        <v>18.47348533280788</v>
      </c>
      <c r="V10" s="22"/>
      <c r="W10" s="22">
        <v>8</v>
      </c>
      <c r="X10" s="15">
        <f>$O$26*W10^2+$O$29*W10+$O$32</f>
        <v>59.44423586546656</v>
      </c>
    </row>
    <row r="11" spans="1:24" ht="13.5" thickBot="1">
      <c r="A11" s="22"/>
      <c r="B11" s="9">
        <v>15</v>
      </c>
      <c r="C11" s="3">
        <v>80</v>
      </c>
      <c r="D11" s="3"/>
      <c r="E11" s="3">
        <f aca="true" t="shared" si="0" ref="E11:E35">IF(B11="","",B11*$O$10+$O$13)</f>
        <v>79.53805008509605</v>
      </c>
      <c r="F11" s="15">
        <f aca="true" t="shared" si="1" ref="F11:F35">IF(B11="","",1/$P$10*B11-$P$13/$P$10)</f>
        <v>81.51121107752864</v>
      </c>
      <c r="H11" s="3">
        <f aca="true" t="shared" si="2" ref="H11:H35">IF(B11="","",B11^2)</f>
        <v>225</v>
      </c>
      <c r="I11" s="3">
        <f aca="true" t="shared" si="3" ref="I11:I35">IF(C11="","",C11^2)</f>
        <v>6400</v>
      </c>
      <c r="J11" s="3">
        <f aca="true" t="shared" si="4" ref="J11:J35">IF(B11="","",B11*C11)</f>
        <v>1200</v>
      </c>
      <c r="K11" s="3">
        <f aca="true" t="shared" si="5" ref="K11:K35">IF(B11="","",B11^4)</f>
        <v>50625</v>
      </c>
      <c r="L11" s="3">
        <f aca="true" t="shared" si="6" ref="L11:L35">IF(B11="","",B11^3)</f>
        <v>3375</v>
      </c>
      <c r="M11" s="3">
        <f aca="true" t="shared" si="7" ref="M11:M35">IF(B11="","",H11*C11)</f>
        <v>18000</v>
      </c>
      <c r="N11" s="4"/>
      <c r="O11" s="1"/>
      <c r="P11" s="1"/>
      <c r="Q11" s="1"/>
      <c r="S11" s="3">
        <f aca="true" t="shared" si="8" ref="S11:S34">IF(E11="","",(E11-$Q$13)^2)</f>
        <v>104.44570739308053</v>
      </c>
      <c r="T11" s="15">
        <f aca="true" t="shared" si="9" ref="T11:T34">IF(C11="","",(C11-$Q$13)^2)</f>
        <v>114.1012396694216</v>
      </c>
      <c r="U11" s="15">
        <f aca="true" t="shared" si="10" ref="U11:U34">IF(B11="","",(C11-E11)^2)</f>
        <v>0.21339772387977043</v>
      </c>
      <c r="V11" s="22"/>
      <c r="W11" s="22">
        <v>9</v>
      </c>
      <c r="X11" s="15">
        <f aca="true" t="shared" si="11" ref="X11:X22">$O$26*W11^2+$O$29*W11+$O$32</f>
        <v>60.89251567260884</v>
      </c>
    </row>
    <row r="12" spans="1:24" ht="12.75">
      <c r="A12" s="22"/>
      <c r="B12" s="9">
        <v>16</v>
      </c>
      <c r="C12" s="3">
        <v>85</v>
      </c>
      <c r="D12" s="3"/>
      <c r="E12" s="3">
        <f t="shared" si="0"/>
        <v>82.99708242159008</v>
      </c>
      <c r="F12" s="15">
        <f t="shared" si="1"/>
        <v>85.63808251915373</v>
      </c>
      <c r="H12" s="3">
        <f t="shared" si="2"/>
        <v>256</v>
      </c>
      <c r="I12" s="3">
        <f t="shared" si="3"/>
        <v>7225</v>
      </c>
      <c r="J12" s="3">
        <f t="shared" si="4"/>
        <v>1360</v>
      </c>
      <c r="K12" s="3">
        <f t="shared" si="5"/>
        <v>65536</v>
      </c>
      <c r="L12" s="3">
        <f t="shared" si="6"/>
        <v>4096</v>
      </c>
      <c r="M12" s="3">
        <f t="shared" si="7"/>
        <v>21760</v>
      </c>
      <c r="N12" s="4"/>
      <c r="O12" s="17" t="s">
        <v>46</v>
      </c>
      <c r="P12" s="17" t="s">
        <v>47</v>
      </c>
      <c r="Q12" s="17" t="s">
        <v>14</v>
      </c>
      <c r="S12" s="3">
        <f t="shared" si="8"/>
        <v>187.11232171792304</v>
      </c>
      <c r="T12" s="15">
        <f t="shared" si="9"/>
        <v>245.91942148760347</v>
      </c>
      <c r="U12" s="15">
        <f t="shared" si="10"/>
        <v>4.011678825903462</v>
      </c>
      <c r="V12" s="22"/>
      <c r="W12" s="22">
        <v>10</v>
      </c>
      <c r="X12" s="15">
        <f t="shared" si="11"/>
        <v>62.72651560256365</v>
      </c>
    </row>
    <row r="13" spans="1:24" ht="13.5" thickBot="1">
      <c r="A13" s="22"/>
      <c r="B13" s="9">
        <v>10</v>
      </c>
      <c r="C13" s="3">
        <v>61</v>
      </c>
      <c r="D13" s="3"/>
      <c r="E13" s="3">
        <f t="shared" si="0"/>
        <v>62.24288840262582</v>
      </c>
      <c r="F13" s="15">
        <f t="shared" si="1"/>
        <v>60.87685386940325</v>
      </c>
      <c r="H13" s="3">
        <f t="shared" si="2"/>
        <v>100</v>
      </c>
      <c r="I13" s="3">
        <f t="shared" si="3"/>
        <v>3721</v>
      </c>
      <c r="J13" s="3">
        <f t="shared" si="4"/>
        <v>610</v>
      </c>
      <c r="K13" s="3">
        <f t="shared" si="5"/>
        <v>10000</v>
      </c>
      <c r="L13" s="3">
        <f t="shared" si="6"/>
        <v>1000</v>
      </c>
      <c r="M13" s="3">
        <f t="shared" si="7"/>
        <v>6100</v>
      </c>
      <c r="N13" s="4"/>
      <c r="O13" s="18">
        <f>IF(B10="","",(H37*C37-J37*B37)/(Q10*H37-(B37)^2))</f>
        <v>27.652565037685388</v>
      </c>
      <c r="P13" s="18">
        <f>IF(B10="","",(I37*B37-J37*C37)/(Q10*I37-(C37)^2))</f>
        <v>-4.751332754245227</v>
      </c>
      <c r="Q13" s="18">
        <f>IF(B10="","",C37/Q10)</f>
        <v>69.31818181818181</v>
      </c>
      <c r="S13" s="3">
        <f t="shared" si="8"/>
        <v>50.05977691620995</v>
      </c>
      <c r="T13" s="15">
        <f t="shared" si="9"/>
        <v>69.1921487603305</v>
      </c>
      <c r="U13" s="15">
        <f t="shared" si="10"/>
        <v>1.5447715813817702</v>
      </c>
      <c r="V13" s="22"/>
      <c r="W13" s="22">
        <v>11</v>
      </c>
      <c r="X13" s="15">
        <f t="shared" si="11"/>
        <v>64.94623565533102</v>
      </c>
    </row>
    <row r="14" spans="1:24" ht="12.75">
      <c r="A14" s="22"/>
      <c r="B14" s="9">
        <v>13</v>
      </c>
      <c r="C14" s="3">
        <v>63</v>
      </c>
      <c r="D14" s="3"/>
      <c r="E14" s="3">
        <f t="shared" si="0"/>
        <v>72.61998541210795</v>
      </c>
      <c r="F14" s="15">
        <f t="shared" si="1"/>
        <v>73.25746819427849</v>
      </c>
      <c r="H14" s="3">
        <f t="shared" si="2"/>
        <v>169</v>
      </c>
      <c r="I14" s="3">
        <f t="shared" si="3"/>
        <v>3969</v>
      </c>
      <c r="J14" s="3">
        <f t="shared" si="4"/>
        <v>819</v>
      </c>
      <c r="K14" s="3">
        <f t="shared" si="5"/>
        <v>28561</v>
      </c>
      <c r="L14" s="3">
        <f t="shared" si="6"/>
        <v>2197</v>
      </c>
      <c r="M14" s="3">
        <f t="shared" si="7"/>
        <v>10647</v>
      </c>
      <c r="N14" s="4"/>
      <c r="S14" s="3">
        <f t="shared" si="8"/>
        <v>10.901906972863562</v>
      </c>
      <c r="T14" s="15">
        <f t="shared" si="9"/>
        <v>39.91942148760324</v>
      </c>
      <c r="U14" s="15">
        <f t="shared" si="10"/>
        <v>92.54411932916979</v>
      </c>
      <c r="V14" s="22"/>
      <c r="W14" s="22">
        <v>12</v>
      </c>
      <c r="X14" s="15">
        <f t="shared" si="11"/>
        <v>67.55167583091094</v>
      </c>
    </row>
    <row r="15" spans="1:24" ht="13.5" thickBot="1">
      <c r="A15" s="22"/>
      <c r="B15" s="9">
        <v>20</v>
      </c>
      <c r="C15" s="3">
        <v>98</v>
      </c>
      <c r="D15" s="3"/>
      <c r="E15" s="3">
        <f t="shared" si="0"/>
        <v>96.83321176756625</v>
      </c>
      <c r="F15" s="15">
        <f t="shared" si="1"/>
        <v>102.14556828565404</v>
      </c>
      <c r="H15" s="3">
        <f t="shared" si="2"/>
        <v>400</v>
      </c>
      <c r="I15" s="3">
        <f t="shared" si="3"/>
        <v>9604</v>
      </c>
      <c r="J15" s="3">
        <f t="shared" si="4"/>
        <v>1960</v>
      </c>
      <c r="K15" s="3">
        <f t="shared" si="5"/>
        <v>160000</v>
      </c>
      <c r="L15" s="3">
        <f t="shared" si="6"/>
        <v>8000</v>
      </c>
      <c r="M15" s="3">
        <f t="shared" si="7"/>
        <v>39200</v>
      </c>
      <c r="N15" s="4"/>
      <c r="S15" s="3">
        <f t="shared" si="8"/>
        <v>757.0768731155227</v>
      </c>
      <c r="T15" s="15">
        <f t="shared" si="9"/>
        <v>822.6466942148763</v>
      </c>
      <c r="U15" s="15">
        <f t="shared" si="10"/>
        <v>1.361394779345864</v>
      </c>
      <c r="V15" s="22"/>
      <c r="W15" s="22">
        <v>13</v>
      </c>
      <c r="X15" s="15">
        <f t="shared" si="11"/>
        <v>70.5428361293034</v>
      </c>
    </row>
    <row r="16" spans="1:24" ht="13.5" thickBot="1">
      <c r="A16" s="22"/>
      <c r="B16" s="9">
        <v>10</v>
      </c>
      <c r="C16" s="3">
        <v>65</v>
      </c>
      <c r="D16" s="3"/>
      <c r="E16" s="3">
        <f t="shared" si="0"/>
        <v>62.24288840262582</v>
      </c>
      <c r="F16" s="15">
        <f t="shared" si="1"/>
        <v>60.87685386940325</v>
      </c>
      <c r="H16" s="3">
        <f t="shared" si="2"/>
        <v>100</v>
      </c>
      <c r="I16" s="3">
        <f t="shared" si="3"/>
        <v>4225</v>
      </c>
      <c r="J16" s="3">
        <f t="shared" si="4"/>
        <v>650</v>
      </c>
      <c r="K16" s="3">
        <f t="shared" si="5"/>
        <v>10000</v>
      </c>
      <c r="L16" s="3">
        <f t="shared" si="6"/>
        <v>1000</v>
      </c>
      <c r="M16" s="3">
        <f t="shared" si="7"/>
        <v>6500</v>
      </c>
      <c r="N16" s="4"/>
      <c r="O16" s="25" t="s">
        <v>48</v>
      </c>
      <c r="P16" s="19">
        <f>IF(B10="","",S37/T37)</f>
        <v>0.8381730289935924</v>
      </c>
      <c r="S16" s="3">
        <f t="shared" si="8"/>
        <v>50.05977691620995</v>
      </c>
      <c r="T16" s="15">
        <f t="shared" si="9"/>
        <v>18.64669421487599</v>
      </c>
      <c r="U16" s="15">
        <f t="shared" si="10"/>
        <v>7.601664360375185</v>
      </c>
      <c r="V16" s="22"/>
      <c r="W16" s="22">
        <v>14</v>
      </c>
      <c r="X16" s="15">
        <f t="shared" si="11"/>
        <v>73.91971655050841</v>
      </c>
    </row>
    <row r="17" spans="1:24" ht="13.5" thickBot="1">
      <c r="A17" s="22"/>
      <c r="B17" s="9">
        <v>11</v>
      </c>
      <c r="C17" s="3">
        <v>61</v>
      </c>
      <c r="D17" s="3"/>
      <c r="E17" s="3">
        <f t="shared" si="0"/>
        <v>65.70192073911987</v>
      </c>
      <c r="F17" s="15">
        <f t="shared" si="1"/>
        <v>65.00372531102833</v>
      </c>
      <c r="H17" s="3">
        <f t="shared" si="2"/>
        <v>121</v>
      </c>
      <c r="I17" s="3">
        <f t="shared" si="3"/>
        <v>3721</v>
      </c>
      <c r="J17" s="3">
        <f t="shared" si="4"/>
        <v>671</v>
      </c>
      <c r="K17" s="3">
        <f t="shared" si="5"/>
        <v>14641</v>
      </c>
      <c r="L17" s="3">
        <f t="shared" si="6"/>
        <v>1331</v>
      </c>
      <c r="M17" s="3">
        <f t="shared" si="7"/>
        <v>7381</v>
      </c>
      <c r="N17" s="4"/>
      <c r="O17" s="25" t="s">
        <v>48</v>
      </c>
      <c r="P17" s="19">
        <f>IF(B10="","",S37/T37)</f>
        <v>0.8381730289935924</v>
      </c>
      <c r="S17" s="3">
        <f t="shared" si="8"/>
        <v>13.077344191938245</v>
      </c>
      <c r="T17" s="15">
        <f t="shared" si="9"/>
        <v>69.1921487603305</v>
      </c>
      <c r="U17" s="15">
        <f t="shared" si="10"/>
        <v>22.10805863696555</v>
      </c>
      <c r="V17" s="22"/>
      <c r="W17" s="22">
        <v>15</v>
      </c>
      <c r="X17" s="15">
        <f t="shared" si="11"/>
        <v>77.68231709452597</v>
      </c>
    </row>
    <row r="18" spans="1:24" ht="13.5" thickBot="1">
      <c r="A18" s="22"/>
      <c r="B18" s="9">
        <v>13</v>
      </c>
      <c r="C18" s="3">
        <v>70</v>
      </c>
      <c r="D18" s="3"/>
      <c r="E18" s="3">
        <f t="shared" si="0"/>
        <v>72.61998541210795</v>
      </c>
      <c r="F18" s="15">
        <f t="shared" si="1"/>
        <v>73.25746819427849</v>
      </c>
      <c r="H18" s="3">
        <f t="shared" si="2"/>
        <v>169</v>
      </c>
      <c r="I18" s="3">
        <f t="shared" si="3"/>
        <v>4900</v>
      </c>
      <c r="J18" s="3">
        <f t="shared" si="4"/>
        <v>910</v>
      </c>
      <c r="K18" s="3">
        <f t="shared" si="5"/>
        <v>28561</v>
      </c>
      <c r="L18" s="3">
        <f t="shared" si="6"/>
        <v>2197</v>
      </c>
      <c r="M18" s="3">
        <f t="shared" si="7"/>
        <v>11830</v>
      </c>
      <c r="N18" s="4"/>
      <c r="O18" s="6"/>
      <c r="P18" s="3"/>
      <c r="S18" s="3">
        <f t="shared" si="8"/>
        <v>10.901906972863562</v>
      </c>
      <c r="T18" s="15">
        <f t="shared" si="9"/>
        <v>0.4648760330578583</v>
      </c>
      <c r="U18" s="15">
        <f t="shared" si="10"/>
        <v>6.86432355965847</v>
      </c>
      <c r="V18" s="22"/>
      <c r="W18" s="22">
        <v>16</v>
      </c>
      <c r="X18" s="15">
        <f t="shared" si="11"/>
        <v>81.83063776135607</v>
      </c>
    </row>
    <row r="19" spans="1:24" ht="13.5" thickBot="1">
      <c r="A19" s="22"/>
      <c r="B19" s="9">
        <v>9</v>
      </c>
      <c r="C19" s="3">
        <v>60</v>
      </c>
      <c r="D19" s="3"/>
      <c r="E19" s="3">
        <f t="shared" si="0"/>
        <v>58.783856066131776</v>
      </c>
      <c r="F19" s="15">
        <f t="shared" si="1"/>
        <v>56.749982427778164</v>
      </c>
      <c r="H19" s="3">
        <f t="shared" si="2"/>
        <v>81</v>
      </c>
      <c r="I19" s="3">
        <f t="shared" si="3"/>
        <v>3600</v>
      </c>
      <c r="J19" s="3">
        <f t="shared" si="4"/>
        <v>540</v>
      </c>
      <c r="K19" s="3">
        <f t="shared" si="5"/>
        <v>6561</v>
      </c>
      <c r="L19" s="3">
        <f t="shared" si="6"/>
        <v>729</v>
      </c>
      <c r="M19" s="3">
        <f t="shared" si="7"/>
        <v>4860</v>
      </c>
      <c r="N19" s="4"/>
      <c r="O19" s="25" t="s">
        <v>15</v>
      </c>
      <c r="P19" s="19">
        <f>IF(P16="","",SQRT(P16))</f>
        <v>0.915517902060682</v>
      </c>
      <c r="S19" s="3">
        <f t="shared" si="8"/>
        <v>110.97201905030458</v>
      </c>
      <c r="T19" s="15">
        <f t="shared" si="9"/>
        <v>86.82851239669412</v>
      </c>
      <c r="U19" s="15">
        <f t="shared" si="10"/>
        <v>1.4790060678844799</v>
      </c>
      <c r="V19" s="22"/>
      <c r="W19" s="22">
        <v>17</v>
      </c>
      <c r="X19" s="15">
        <f t="shared" si="11"/>
        <v>86.36467855099873</v>
      </c>
    </row>
    <row r="20" spans="1:24" ht="12.75">
      <c r="A20" s="22"/>
      <c r="B20" s="9">
        <v>12</v>
      </c>
      <c r="C20" s="3">
        <v>65</v>
      </c>
      <c r="D20" s="3"/>
      <c r="E20" s="3">
        <f t="shared" si="0"/>
        <v>69.1609530756139</v>
      </c>
      <c r="F20" s="15">
        <f t="shared" si="1"/>
        <v>69.1305967526534</v>
      </c>
      <c r="H20" s="3">
        <f t="shared" si="2"/>
        <v>144</v>
      </c>
      <c r="I20" s="3">
        <f t="shared" si="3"/>
        <v>4225</v>
      </c>
      <c r="J20" s="3">
        <f t="shared" si="4"/>
        <v>780</v>
      </c>
      <c r="K20" s="3">
        <f t="shared" si="5"/>
        <v>20736</v>
      </c>
      <c r="L20" s="3">
        <f t="shared" si="6"/>
        <v>1728</v>
      </c>
      <c r="M20" s="3">
        <f t="shared" si="7"/>
        <v>9360</v>
      </c>
      <c r="N20" s="4"/>
      <c r="O20" s="1"/>
      <c r="P20" s="1"/>
      <c r="S20" s="3">
        <f t="shared" si="8"/>
        <v>0.024720877489485895</v>
      </c>
      <c r="T20" s="15">
        <f t="shared" si="9"/>
        <v>18.64669421487599</v>
      </c>
      <c r="U20" s="15">
        <f t="shared" si="10"/>
        <v>17.313530497460803</v>
      </c>
      <c r="V20" s="22"/>
      <c r="W20" s="22">
        <v>18</v>
      </c>
      <c r="X20" s="15">
        <f t="shared" si="11"/>
        <v>91.28443946345394</v>
      </c>
    </row>
    <row r="21" spans="1:24" ht="13.5" thickBot="1">
      <c r="A21" s="22"/>
      <c r="B21" s="9">
        <v>10</v>
      </c>
      <c r="C21" s="3">
        <v>60</v>
      </c>
      <c r="D21" s="3"/>
      <c r="E21" s="3">
        <f t="shared" si="0"/>
        <v>62.24288840262582</v>
      </c>
      <c r="F21" s="15">
        <f t="shared" si="1"/>
        <v>60.87685386940325</v>
      </c>
      <c r="H21" s="3">
        <f t="shared" si="2"/>
        <v>100</v>
      </c>
      <c r="I21" s="3">
        <f t="shared" si="3"/>
        <v>3600</v>
      </c>
      <c r="J21" s="3">
        <f t="shared" si="4"/>
        <v>600</v>
      </c>
      <c r="K21" s="3">
        <f t="shared" si="5"/>
        <v>10000</v>
      </c>
      <c r="L21" s="3">
        <f t="shared" si="6"/>
        <v>1000</v>
      </c>
      <c r="M21" s="3">
        <f t="shared" si="7"/>
        <v>6000</v>
      </c>
      <c r="N21" s="4"/>
      <c r="O21" s="1"/>
      <c r="P21" s="1"/>
      <c r="S21" s="3">
        <f t="shared" si="8"/>
        <v>50.05977691620995</v>
      </c>
      <c r="T21" s="15">
        <f t="shared" si="9"/>
        <v>86.82851239669412</v>
      </c>
      <c r="U21" s="15">
        <f t="shared" si="10"/>
        <v>5.030548386633416</v>
      </c>
      <c r="V21" s="22"/>
      <c r="W21" s="22">
        <v>19</v>
      </c>
      <c r="X21" s="15">
        <f t="shared" si="11"/>
        <v>96.58992049872168</v>
      </c>
    </row>
    <row r="22" spans="1:28" ht="13.5" thickBot="1">
      <c r="A22" s="22"/>
      <c r="B22" s="9">
        <v>12</v>
      </c>
      <c r="C22" s="3">
        <v>68</v>
      </c>
      <c r="D22" s="3"/>
      <c r="E22" s="3">
        <f t="shared" si="0"/>
        <v>69.1609530756139</v>
      </c>
      <c r="F22" s="15">
        <f t="shared" si="1"/>
        <v>69.1305967526534</v>
      </c>
      <c r="H22" s="3">
        <f t="shared" si="2"/>
        <v>144</v>
      </c>
      <c r="I22" s="3">
        <f t="shared" si="3"/>
        <v>4624</v>
      </c>
      <c r="J22" s="3">
        <f t="shared" si="4"/>
        <v>816</v>
      </c>
      <c r="K22" s="3">
        <f t="shared" si="5"/>
        <v>20736</v>
      </c>
      <c r="L22" s="3">
        <f t="shared" si="6"/>
        <v>1728</v>
      </c>
      <c r="M22" s="3">
        <f t="shared" si="7"/>
        <v>9792</v>
      </c>
      <c r="N22" s="4"/>
      <c r="O22" s="25" t="s">
        <v>20</v>
      </c>
      <c r="P22" s="19">
        <f>IF(B10="","",(SQRT(AB22))/(E37/Q10))</f>
        <v>0.0639179363306358</v>
      </c>
      <c r="S22" s="3">
        <f t="shared" si="8"/>
        <v>0.024720877489485895</v>
      </c>
      <c r="T22" s="15">
        <f t="shared" si="9"/>
        <v>1.7376033057851104</v>
      </c>
      <c r="U22" s="15">
        <f t="shared" si="10"/>
        <v>1.3478120437773824</v>
      </c>
      <c r="V22" s="22"/>
      <c r="W22" s="22">
        <v>20</v>
      </c>
      <c r="X22" s="15">
        <f t="shared" si="11"/>
        <v>102.28112165680197</v>
      </c>
      <c r="AA22" s="4"/>
      <c r="AB22" s="4">
        <f>IF(B10="","",U37/Q10)</f>
        <v>19.630882125411667</v>
      </c>
    </row>
    <row r="23" spans="1:28" ht="12.75">
      <c r="A23" s="22"/>
      <c r="B23" s="9">
        <v>12</v>
      </c>
      <c r="C23" s="3">
        <v>71</v>
      </c>
      <c r="D23" s="3"/>
      <c r="E23" s="3">
        <f t="shared" si="0"/>
        <v>69.1609530756139</v>
      </c>
      <c r="F23" s="15">
        <f t="shared" si="1"/>
        <v>69.1305967526534</v>
      </c>
      <c r="H23" s="3">
        <f t="shared" si="2"/>
        <v>144</v>
      </c>
      <c r="I23" s="3">
        <f t="shared" si="3"/>
        <v>5041</v>
      </c>
      <c r="J23" s="3">
        <f t="shared" si="4"/>
        <v>852</v>
      </c>
      <c r="K23" s="3">
        <f t="shared" si="5"/>
        <v>20736</v>
      </c>
      <c r="L23" s="3">
        <f t="shared" si="6"/>
        <v>1728</v>
      </c>
      <c r="M23" s="3">
        <f t="shared" si="7"/>
        <v>10224</v>
      </c>
      <c r="N23" s="4"/>
      <c r="O23" s="1"/>
      <c r="P23" s="1"/>
      <c r="S23" s="3">
        <f t="shared" si="8"/>
        <v>0.024720877489485895</v>
      </c>
      <c r="T23" s="15">
        <f t="shared" si="9"/>
        <v>2.828512396694232</v>
      </c>
      <c r="U23" s="15">
        <f t="shared" si="10"/>
        <v>3.38209359009396</v>
      </c>
      <c r="V23" s="22"/>
      <c r="W23" s="28"/>
      <c r="AA23" s="4"/>
      <c r="AB23" s="4"/>
    </row>
    <row r="24" spans="1:28" ht="12.75">
      <c r="A24" s="22"/>
      <c r="B24" s="9">
        <v>11</v>
      </c>
      <c r="C24" s="3">
        <v>65</v>
      </c>
      <c r="D24" s="3"/>
      <c r="E24" s="3">
        <f t="shared" si="0"/>
        <v>65.70192073911987</v>
      </c>
      <c r="F24" s="15">
        <f t="shared" si="1"/>
        <v>65.00372531102833</v>
      </c>
      <c r="H24" s="3">
        <f t="shared" si="2"/>
        <v>121</v>
      </c>
      <c r="I24" s="3">
        <f t="shared" si="3"/>
        <v>4225</v>
      </c>
      <c r="J24" s="3">
        <f t="shared" si="4"/>
        <v>715</v>
      </c>
      <c r="K24" s="3">
        <f t="shared" si="5"/>
        <v>14641</v>
      </c>
      <c r="L24" s="3">
        <f t="shared" si="6"/>
        <v>1331</v>
      </c>
      <c r="M24" s="3">
        <f t="shared" si="7"/>
        <v>7865</v>
      </c>
      <c r="N24" s="4"/>
      <c r="O24" s="1" t="s">
        <v>49</v>
      </c>
      <c r="P24" s="1"/>
      <c r="S24" s="3">
        <f t="shared" si="8"/>
        <v>13.077344191938245</v>
      </c>
      <c r="T24" s="15">
        <f t="shared" si="9"/>
        <v>18.64669421487599</v>
      </c>
      <c r="U24" s="15">
        <f t="shared" si="10"/>
        <v>0.4926927240065853</v>
      </c>
      <c r="V24" s="22"/>
      <c r="W24" s="28"/>
      <c r="AA24" s="4" t="s">
        <v>24</v>
      </c>
      <c r="AB24" s="4">
        <f>IF(B10="","",($Q$10*K37*H37)-(K37*(B37)^2)-(Q10*(L37)^2)+(L37*B37*H37)+(H37*L37*B37)-(H37)^3)</f>
        <v>10279080</v>
      </c>
    </row>
    <row r="25" spans="1:28" ht="12.75">
      <c r="A25" s="22"/>
      <c r="B25" s="9">
        <v>12</v>
      </c>
      <c r="C25" s="3">
        <v>75</v>
      </c>
      <c r="D25" s="3"/>
      <c r="E25" s="3">
        <f t="shared" si="0"/>
        <v>69.1609530756139</v>
      </c>
      <c r="F25" s="15">
        <f t="shared" si="1"/>
        <v>69.1305967526534</v>
      </c>
      <c r="H25" s="3">
        <f t="shared" si="2"/>
        <v>144</v>
      </c>
      <c r="I25" s="3">
        <f t="shared" si="3"/>
        <v>5625</v>
      </c>
      <c r="J25" s="3">
        <f t="shared" si="4"/>
        <v>900</v>
      </c>
      <c r="K25" s="3">
        <f t="shared" si="5"/>
        <v>20736</v>
      </c>
      <c r="L25" s="3">
        <f t="shared" si="6"/>
        <v>1728</v>
      </c>
      <c r="M25" s="3">
        <f t="shared" si="7"/>
        <v>10800</v>
      </c>
      <c r="N25" s="4"/>
      <c r="O25" s="6" t="s">
        <v>21</v>
      </c>
      <c r="S25" s="3">
        <f t="shared" si="8"/>
        <v>0.024720877489485895</v>
      </c>
      <c r="T25" s="15">
        <f t="shared" si="9"/>
        <v>32.283057851239725</v>
      </c>
      <c r="U25" s="15">
        <f t="shared" si="10"/>
        <v>34.09446898518273</v>
      </c>
      <c r="V25" s="22"/>
      <c r="W25" s="28"/>
      <c r="AA25" s="4" t="s">
        <v>25</v>
      </c>
      <c r="AB25" s="4">
        <f>IF(B10="","",(Q10*H37*M37)-(M37*(B37)^2)-(Q10*L37*J37)+(L37*B37*C37)+(B37*H37*J37)-(C37*(H37)^2))</f>
        <v>1982424</v>
      </c>
    </row>
    <row r="26" spans="1:28" ht="12.75">
      <c r="A26" s="22"/>
      <c r="B26" s="9">
        <v>11</v>
      </c>
      <c r="C26" s="3">
        <v>65</v>
      </c>
      <c r="D26" s="3"/>
      <c r="E26" s="3">
        <f t="shared" si="0"/>
        <v>65.70192073911987</v>
      </c>
      <c r="F26" s="15">
        <f t="shared" si="1"/>
        <v>65.00372531102833</v>
      </c>
      <c r="H26" s="3">
        <f t="shared" si="2"/>
        <v>121</v>
      </c>
      <c r="I26" s="3">
        <f t="shared" si="3"/>
        <v>4225</v>
      </c>
      <c r="J26" s="3">
        <f t="shared" si="4"/>
        <v>715</v>
      </c>
      <c r="K26" s="3">
        <f t="shared" si="5"/>
        <v>14641</v>
      </c>
      <c r="L26" s="3">
        <f t="shared" si="6"/>
        <v>1331</v>
      </c>
      <c r="M26" s="3">
        <f t="shared" si="7"/>
        <v>7865</v>
      </c>
      <c r="N26" s="4"/>
      <c r="O26" s="3">
        <f>AB25/AB24</f>
        <v>0.1928600614062737</v>
      </c>
      <c r="S26" s="3">
        <f t="shared" si="8"/>
        <v>13.077344191938245</v>
      </c>
      <c r="T26" s="15">
        <f t="shared" si="9"/>
        <v>18.64669421487599</v>
      </c>
      <c r="U26" s="15">
        <f t="shared" si="10"/>
        <v>0.4926927240065853</v>
      </c>
      <c r="V26" s="22"/>
      <c r="W26" s="28"/>
      <c r="AA26" s="4" t="s">
        <v>26</v>
      </c>
      <c r="AB26" s="4">
        <f>IF(B10="","",(Q10*K37*J37)-(C37*K37*B37)-(Q10*M37*L37)+(M37*B37*H37)+(H37*L37*C37)-(J37*H37^2))</f>
        <v>-18814224</v>
      </c>
    </row>
    <row r="27" spans="1:28" ht="12.75">
      <c r="A27" s="22"/>
      <c r="B27" s="9">
        <v>9</v>
      </c>
      <c r="C27" s="3">
        <v>60</v>
      </c>
      <c r="D27" s="3"/>
      <c r="E27" s="3">
        <f t="shared" si="0"/>
        <v>58.783856066131776</v>
      </c>
      <c r="F27" s="15">
        <f t="shared" si="1"/>
        <v>56.749982427778164</v>
      </c>
      <c r="H27" s="3">
        <f t="shared" si="2"/>
        <v>81</v>
      </c>
      <c r="I27" s="3">
        <f t="shared" si="3"/>
        <v>3600</v>
      </c>
      <c r="J27" s="3">
        <f t="shared" si="4"/>
        <v>540</v>
      </c>
      <c r="K27" s="3">
        <f t="shared" si="5"/>
        <v>6561</v>
      </c>
      <c r="L27" s="3">
        <f t="shared" si="6"/>
        <v>729</v>
      </c>
      <c r="M27" s="3">
        <f t="shared" si="7"/>
        <v>4860</v>
      </c>
      <c r="N27" s="4"/>
      <c r="O27" s="3"/>
      <c r="S27" s="3">
        <f t="shared" si="8"/>
        <v>110.97201905030458</v>
      </c>
      <c r="T27" s="15">
        <f t="shared" si="9"/>
        <v>86.82851239669412</v>
      </c>
      <c r="U27" s="15">
        <f t="shared" si="10"/>
        <v>1.4790060678844799</v>
      </c>
      <c r="V27" s="22"/>
      <c r="W27" s="28"/>
      <c r="AA27" s="4" t="s">
        <v>27</v>
      </c>
      <c r="AB27" s="4">
        <f>IF(B10="","",(K37*H37*C37)-(K37*B37*J37)-(L37*L37*C37)+(L37*H37*J37)+(M37*L37*B37)-(M37*H37*H37))</f>
        <v>634670712</v>
      </c>
    </row>
    <row r="28" spans="1:23" ht="12.75">
      <c r="A28" s="22"/>
      <c r="B28" s="9">
        <v>13</v>
      </c>
      <c r="C28" s="3">
        <v>62</v>
      </c>
      <c r="D28" s="3"/>
      <c r="E28" s="3">
        <f t="shared" si="0"/>
        <v>72.61998541210795</v>
      </c>
      <c r="F28" s="15">
        <f t="shared" si="1"/>
        <v>73.25746819427849</v>
      </c>
      <c r="H28" s="3">
        <f t="shared" si="2"/>
        <v>169</v>
      </c>
      <c r="I28" s="3">
        <f t="shared" si="3"/>
        <v>3844</v>
      </c>
      <c r="J28" s="3">
        <f t="shared" si="4"/>
        <v>806</v>
      </c>
      <c r="K28" s="3">
        <f t="shared" si="5"/>
        <v>28561</v>
      </c>
      <c r="L28" s="3">
        <f t="shared" si="6"/>
        <v>2197</v>
      </c>
      <c r="M28" s="3">
        <f t="shared" si="7"/>
        <v>10478</v>
      </c>
      <c r="N28" s="4"/>
      <c r="O28" s="6" t="s">
        <v>22</v>
      </c>
      <c r="S28" s="3">
        <f t="shared" si="8"/>
        <v>10.901906972863562</v>
      </c>
      <c r="T28" s="15">
        <f t="shared" si="9"/>
        <v>53.555785123966864</v>
      </c>
      <c r="U28" s="15">
        <f t="shared" si="10"/>
        <v>112.78409015338569</v>
      </c>
      <c r="V28" s="22"/>
      <c r="W28" s="28"/>
    </row>
    <row r="29" spans="1:23" ht="12.75">
      <c r="A29" s="22"/>
      <c r="B29" s="9">
        <v>18</v>
      </c>
      <c r="C29" s="3">
        <v>97</v>
      </c>
      <c r="D29" s="3"/>
      <c r="E29" s="3">
        <f t="shared" si="0"/>
        <v>89.91514709457817</v>
      </c>
      <c r="F29" s="15">
        <f t="shared" si="1"/>
        <v>93.89182540240388</v>
      </c>
      <c r="H29" s="3">
        <f t="shared" si="2"/>
        <v>324</v>
      </c>
      <c r="I29" s="3">
        <f t="shared" si="3"/>
        <v>9409</v>
      </c>
      <c r="J29" s="3">
        <f t="shared" si="4"/>
        <v>1746</v>
      </c>
      <c r="K29" s="3">
        <f t="shared" si="5"/>
        <v>104976</v>
      </c>
      <c r="L29" s="3">
        <f t="shared" si="6"/>
        <v>5832</v>
      </c>
      <c r="M29" s="3">
        <f t="shared" si="7"/>
        <v>31428</v>
      </c>
      <c r="N29" s="4"/>
      <c r="O29" s="3">
        <f>AB26/AB24</f>
        <v>-1.8303412367643797</v>
      </c>
      <c r="S29" s="3">
        <f t="shared" si="8"/>
        <v>424.23497859707743</v>
      </c>
      <c r="T29" s="15">
        <f t="shared" si="9"/>
        <v>766.28305785124</v>
      </c>
      <c r="U29" s="15">
        <f t="shared" si="10"/>
        <v>50.19514069146409</v>
      </c>
      <c r="V29" s="22"/>
      <c r="W29" s="28"/>
    </row>
    <row r="30" spans="1:23" ht="12.75">
      <c r="A30" s="22"/>
      <c r="B30" s="9">
        <v>9</v>
      </c>
      <c r="C30" s="3">
        <v>64</v>
      </c>
      <c r="D30" s="3"/>
      <c r="E30" s="3">
        <f t="shared" si="0"/>
        <v>58.783856066131776</v>
      </c>
      <c r="F30" s="15">
        <f t="shared" si="1"/>
        <v>56.749982427778164</v>
      </c>
      <c r="H30" s="3">
        <f t="shared" si="2"/>
        <v>81</v>
      </c>
      <c r="I30" s="3">
        <f t="shared" si="3"/>
        <v>4096</v>
      </c>
      <c r="J30" s="3">
        <f t="shared" si="4"/>
        <v>576</v>
      </c>
      <c r="K30" s="3">
        <f t="shared" si="5"/>
        <v>6561</v>
      </c>
      <c r="L30" s="3">
        <f t="shared" si="6"/>
        <v>729</v>
      </c>
      <c r="M30" s="3">
        <f t="shared" si="7"/>
        <v>5184</v>
      </c>
      <c r="N30" s="4"/>
      <c r="O30" s="3"/>
      <c r="S30" s="3">
        <f t="shared" si="8"/>
        <v>110.97201905030458</v>
      </c>
      <c r="T30" s="15">
        <f t="shared" si="9"/>
        <v>28.283057851239615</v>
      </c>
      <c r="U30" s="15">
        <f t="shared" si="10"/>
        <v>27.208157538830275</v>
      </c>
      <c r="V30" s="22"/>
      <c r="W30" s="28"/>
    </row>
    <row r="31" spans="1:23" ht="12.75">
      <c r="A31" s="22"/>
      <c r="B31" s="9">
        <v>8</v>
      </c>
      <c r="C31" s="3">
        <v>60</v>
      </c>
      <c r="D31" s="3"/>
      <c r="E31" s="3">
        <f t="shared" si="0"/>
        <v>55.324823729637735</v>
      </c>
      <c r="F31" s="15">
        <f t="shared" si="1"/>
        <v>52.623110986153094</v>
      </c>
      <c r="H31" s="3">
        <f t="shared" si="2"/>
        <v>64</v>
      </c>
      <c r="I31" s="3">
        <f t="shared" si="3"/>
        <v>3600</v>
      </c>
      <c r="J31" s="3">
        <f t="shared" si="4"/>
        <v>480</v>
      </c>
      <c r="K31" s="3">
        <f t="shared" si="5"/>
        <v>4096</v>
      </c>
      <c r="L31" s="3">
        <f t="shared" si="6"/>
        <v>512</v>
      </c>
      <c r="M31" s="3">
        <f t="shared" si="7"/>
        <v>3840</v>
      </c>
      <c r="N31" s="4"/>
      <c r="O31" s="6" t="s">
        <v>23</v>
      </c>
      <c r="S31" s="3">
        <f t="shared" si="8"/>
        <v>195.81407059422196</v>
      </c>
      <c r="T31" s="15">
        <f t="shared" si="9"/>
        <v>86.82851239669412</v>
      </c>
      <c r="U31" s="15">
        <f t="shared" si="10"/>
        <v>21.857273158958414</v>
      </c>
      <c r="V31" s="22"/>
      <c r="W31" s="28"/>
    </row>
    <row r="32" spans="1:23" ht="12.75">
      <c r="A32" s="22"/>
      <c r="B32" s="9"/>
      <c r="C32" s="3"/>
      <c r="D32" s="3"/>
      <c r="E32" s="3">
        <f t="shared" si="0"/>
      </c>
      <c r="F32" s="15">
        <f t="shared" si="1"/>
      </c>
      <c r="H32" s="3">
        <f t="shared" si="2"/>
      </c>
      <c r="I32" s="3">
        <f t="shared" si="3"/>
      </c>
      <c r="J32" s="3">
        <f t="shared" si="4"/>
      </c>
      <c r="K32" s="3">
        <f t="shared" si="5"/>
      </c>
      <c r="L32" s="3">
        <f t="shared" si="6"/>
      </c>
      <c r="M32" s="3">
        <f t="shared" si="7"/>
      </c>
      <c r="N32" s="4"/>
      <c r="O32" s="3">
        <f>AB27/AB24</f>
        <v>61.74392182958008</v>
      </c>
      <c r="S32" s="3">
        <f t="shared" si="8"/>
      </c>
      <c r="T32" s="15">
        <f t="shared" si="9"/>
      </c>
      <c r="U32" s="15">
        <f t="shared" si="10"/>
      </c>
      <c r="V32" s="22"/>
      <c r="W32" s="28"/>
    </row>
    <row r="33" spans="1:23" ht="12.75">
      <c r="A33" s="22"/>
      <c r="B33" s="9"/>
      <c r="C33" s="3"/>
      <c r="D33" s="3"/>
      <c r="E33" s="3">
        <f t="shared" si="0"/>
      </c>
      <c r="F33" s="15">
        <f t="shared" si="1"/>
      </c>
      <c r="H33" s="3">
        <f t="shared" si="2"/>
      </c>
      <c r="I33" s="3">
        <f t="shared" si="3"/>
      </c>
      <c r="J33" s="3">
        <f t="shared" si="4"/>
      </c>
      <c r="K33" s="3">
        <f t="shared" si="5"/>
      </c>
      <c r="L33" s="3">
        <f t="shared" si="6"/>
      </c>
      <c r="M33" s="3">
        <f t="shared" si="7"/>
      </c>
      <c r="N33" s="4"/>
      <c r="S33" s="3">
        <f t="shared" si="8"/>
      </c>
      <c r="T33" s="15">
        <f t="shared" si="9"/>
      </c>
      <c r="U33" s="15">
        <f t="shared" si="10"/>
      </c>
      <c r="V33" s="22"/>
      <c r="W33" s="28"/>
    </row>
    <row r="34" spans="1:23" ht="12.75">
      <c r="A34" s="22"/>
      <c r="B34" s="9"/>
      <c r="C34" s="3"/>
      <c r="D34" s="3"/>
      <c r="E34" s="3">
        <f t="shared" si="0"/>
      </c>
      <c r="F34" s="15">
        <f t="shared" si="1"/>
      </c>
      <c r="H34" s="3">
        <f t="shared" si="2"/>
      </c>
      <c r="I34" s="3">
        <f t="shared" si="3"/>
      </c>
      <c r="J34" s="3">
        <f t="shared" si="4"/>
      </c>
      <c r="K34" s="3">
        <f t="shared" si="5"/>
      </c>
      <c r="L34" s="3">
        <f t="shared" si="6"/>
      </c>
      <c r="M34" s="3">
        <f t="shared" si="7"/>
      </c>
      <c r="N34" s="4"/>
      <c r="S34" s="3">
        <f t="shared" si="8"/>
      </c>
      <c r="T34" s="15">
        <f t="shared" si="9"/>
      </c>
      <c r="U34" s="15">
        <f t="shared" si="10"/>
      </c>
      <c r="V34" s="22"/>
      <c r="W34" s="28"/>
    </row>
    <row r="35" spans="1:23" ht="12.75">
      <c r="A35" s="22"/>
      <c r="B35" s="9"/>
      <c r="C35" s="3"/>
      <c r="D35" s="3"/>
      <c r="E35" s="3">
        <f t="shared" si="0"/>
      </c>
      <c r="F35" s="15">
        <f t="shared" si="1"/>
      </c>
      <c r="H35" s="3">
        <f t="shared" si="2"/>
      </c>
      <c r="I35" s="3">
        <f t="shared" si="3"/>
      </c>
      <c r="J35" s="3">
        <f t="shared" si="4"/>
      </c>
      <c r="K35" s="3">
        <f t="shared" si="5"/>
      </c>
      <c r="L35" s="3">
        <f t="shared" si="6"/>
      </c>
      <c r="M35" s="3">
        <f t="shared" si="7"/>
      </c>
      <c r="N35" s="4"/>
      <c r="S35" s="3"/>
      <c r="T35" s="15"/>
      <c r="U35" s="15"/>
      <c r="V35" s="22"/>
      <c r="W35" s="28"/>
    </row>
    <row r="36" spans="1:34" ht="15">
      <c r="A36" s="22"/>
      <c r="B36" s="2" t="s">
        <v>52</v>
      </c>
      <c r="C36" s="30" t="s">
        <v>55</v>
      </c>
      <c r="D36" s="3"/>
      <c r="E36" s="30" t="s">
        <v>56</v>
      </c>
      <c r="F36" s="15"/>
      <c r="H36" s="2" t="s">
        <v>36</v>
      </c>
      <c r="I36" s="2" t="s">
        <v>37</v>
      </c>
      <c r="J36" s="2" t="s">
        <v>38</v>
      </c>
      <c r="K36" s="2" t="s">
        <v>39</v>
      </c>
      <c r="L36" s="2" t="s">
        <v>40</v>
      </c>
      <c r="M36" s="2" t="s">
        <v>41</v>
      </c>
      <c r="N36" s="7"/>
      <c r="S36" s="3"/>
      <c r="T36" s="15"/>
      <c r="U36" s="15"/>
      <c r="V36" s="22"/>
      <c r="W36" s="28"/>
      <c r="AH36" s="27"/>
    </row>
    <row r="37" spans="1:22" ht="19.5" customHeight="1" thickBot="1">
      <c r="A37" s="28"/>
      <c r="B37" s="10">
        <f>SUM(B10:B36)</f>
        <v>265</v>
      </c>
      <c r="C37" s="8">
        <f>SUM(C10:C36)</f>
        <v>1525</v>
      </c>
      <c r="D37" s="14"/>
      <c r="E37" s="26">
        <f>SUM(E10:E36)</f>
        <v>1525</v>
      </c>
      <c r="F37" s="22"/>
      <c r="G37" s="1"/>
      <c r="H37" s="8">
        <f aca="true" t="shared" si="12" ref="H37:M37">SUM(H10:H36)</f>
        <v>3379</v>
      </c>
      <c r="I37" s="8">
        <f t="shared" si="12"/>
        <v>108379</v>
      </c>
      <c r="J37" s="8">
        <f t="shared" si="12"/>
        <v>19016</v>
      </c>
      <c r="K37" s="8">
        <f t="shared" si="12"/>
        <v>662107</v>
      </c>
      <c r="L37" s="8">
        <f t="shared" si="12"/>
        <v>45829</v>
      </c>
      <c r="M37" s="8">
        <f t="shared" si="12"/>
        <v>252444</v>
      </c>
      <c r="N37" s="14"/>
      <c r="S37" s="8">
        <f>SUM(S10:S36)</f>
        <v>2236.8933205136714</v>
      </c>
      <c r="T37" s="20">
        <f>SUM(T10:T36)</f>
        <v>2668.772727272726</v>
      </c>
      <c r="U37" s="20">
        <f>SUM(U10:U36)</f>
        <v>431.8794067590567</v>
      </c>
      <c r="V37" s="14"/>
    </row>
    <row r="38" spans="1:22" ht="13.5" thickTop="1">
      <c r="A38" s="28"/>
      <c r="E38" s="1"/>
      <c r="F38" s="1"/>
      <c r="S38" s="1"/>
      <c r="T38" s="1"/>
      <c r="V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9"/>
    </row>
    <row r="75" ht="12.75">
      <c r="B75" s="9"/>
    </row>
    <row r="76" ht="12.75">
      <c r="B76" s="9"/>
    </row>
    <row r="77" ht="12.75">
      <c r="B77" s="9"/>
    </row>
  </sheetData>
  <mergeCells count="1">
    <mergeCell ref="W8:X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AL42"/>
  <sheetViews>
    <sheetView workbookViewId="0" topLeftCell="A1">
      <selection activeCell="E6" sqref="E6"/>
    </sheetView>
  </sheetViews>
  <sheetFormatPr defaultColWidth="9.140625" defaultRowHeight="12.75"/>
  <cols>
    <col min="2" max="2" width="15.00390625" style="0" customWidth="1"/>
    <col min="3" max="3" width="13.421875" style="0" customWidth="1"/>
    <col min="4" max="4" width="6.7109375" style="0" customWidth="1"/>
    <col min="5" max="5" width="14.57421875" style="0" customWidth="1"/>
    <col min="6" max="6" width="14.140625" style="0" customWidth="1"/>
    <col min="7" max="7" width="6.7109375" style="0" customWidth="1"/>
    <col min="14" max="14" width="6.7109375" style="0" customWidth="1"/>
    <col min="16" max="16" width="11.140625" style="0" customWidth="1"/>
    <col min="17" max="17" width="17.00390625" style="0" customWidth="1"/>
    <col min="18" max="18" width="6.7109375" style="0" customWidth="1"/>
    <col min="19" max="19" width="13.57421875" style="0" customWidth="1"/>
    <col min="20" max="20" width="14.140625" style="0" customWidth="1"/>
    <col min="21" max="22" width="13.7109375" style="0" customWidth="1"/>
    <col min="23" max="23" width="13.140625" style="0" customWidth="1"/>
    <col min="24" max="24" width="13.57421875" style="0" customWidth="1"/>
  </cols>
  <sheetData>
    <row r="8" spans="1:20" ht="13.5" thickBot="1">
      <c r="A8" s="1"/>
      <c r="B8" s="6" t="s">
        <v>7</v>
      </c>
      <c r="C8" s="6" t="s">
        <v>8</v>
      </c>
      <c r="D8" s="6"/>
      <c r="E8" s="1" t="s">
        <v>42</v>
      </c>
      <c r="F8" s="1" t="s">
        <v>43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4" ht="12.75">
      <c r="A9" s="1"/>
      <c r="B9" s="23" t="s">
        <v>2</v>
      </c>
      <c r="C9" s="24" t="s">
        <v>3</v>
      </c>
      <c r="D9" s="3"/>
      <c r="E9" s="16" t="s">
        <v>53</v>
      </c>
      <c r="F9" s="21" t="s">
        <v>54</v>
      </c>
      <c r="G9" s="3"/>
      <c r="H9" s="6" t="s">
        <v>30</v>
      </c>
      <c r="I9" s="6" t="s">
        <v>31</v>
      </c>
      <c r="J9" s="6" t="s">
        <v>32</v>
      </c>
      <c r="K9" s="6" t="s">
        <v>33</v>
      </c>
      <c r="L9" s="6" t="s">
        <v>34</v>
      </c>
      <c r="M9" s="6" t="s">
        <v>35</v>
      </c>
      <c r="N9" s="3"/>
      <c r="O9" s="17" t="s">
        <v>9</v>
      </c>
      <c r="P9" s="17" t="s">
        <v>10</v>
      </c>
      <c r="Q9" s="17" t="s">
        <v>13</v>
      </c>
      <c r="R9" s="3"/>
      <c r="S9" s="16" t="s">
        <v>17</v>
      </c>
      <c r="T9" s="21" t="s">
        <v>18</v>
      </c>
      <c r="U9" s="21" t="s">
        <v>19</v>
      </c>
      <c r="V9" s="14"/>
      <c r="W9" s="16" t="s">
        <v>28</v>
      </c>
      <c r="X9" s="21" t="s">
        <v>29</v>
      </c>
    </row>
    <row r="10" spans="1:24" ht="13.5" thickBot="1">
      <c r="A10" s="1"/>
      <c r="B10" s="3">
        <v>9</v>
      </c>
      <c r="C10" s="15">
        <v>70</v>
      </c>
      <c r="D10" s="3"/>
      <c r="E10" s="3">
        <f>IF(B10="","",B10*$O$10+$O$13)</f>
        <v>58.322864321608044</v>
      </c>
      <c r="F10" s="15">
        <f>IF(B10="","",1/$P$10*B10-$P$13/$P$10)</f>
        <v>51.99298883406907</v>
      </c>
      <c r="G10" s="3"/>
      <c r="H10" s="3">
        <f>IF(B10="","",B10^2)</f>
        <v>81</v>
      </c>
      <c r="I10" s="3">
        <f>IF(C10="","",C10^2)</f>
        <v>4900</v>
      </c>
      <c r="J10" s="3">
        <f>IF(B10="","",B10*C10)</f>
        <v>630</v>
      </c>
      <c r="K10" s="3">
        <f>IF(B10="","",B10^4)</f>
        <v>6561</v>
      </c>
      <c r="L10" s="3">
        <f>IF(B10="","",B10^3)</f>
        <v>729</v>
      </c>
      <c r="M10" s="3">
        <f>IF(B10="","",H10*C10)</f>
        <v>5670</v>
      </c>
      <c r="N10" s="3"/>
      <c r="O10" s="18">
        <f>IF(B10="","",($Q$10*$J$38-B38*C38)/(Q10*H38-(B38)^2))</f>
        <v>9.675879396984925</v>
      </c>
      <c r="P10" s="18">
        <f>IF(B10="","",(Q10*J38-C38*B38)/(Q10*I38-(C38)^2))</f>
        <v>0.0655902440686049</v>
      </c>
      <c r="Q10" s="18">
        <f>IF(B10="","",COUNT(B10:B37))</f>
        <v>22</v>
      </c>
      <c r="R10" s="3"/>
      <c r="S10" s="3">
        <f>IF(E10="","",(E10-$Q$13)^2)</f>
        <v>120.89700685046125</v>
      </c>
      <c r="T10" s="15">
        <f>IF(C10="","",(C10-$Q$13)^2)</f>
        <v>0.4648760330578583</v>
      </c>
      <c r="U10" s="15">
        <f>IF(B10="","",(C10-E10)^2)</f>
        <v>136.35549765157435</v>
      </c>
      <c r="V10" s="22"/>
      <c r="W10" s="22">
        <v>1</v>
      </c>
      <c r="X10" s="15">
        <f>$O$26*W10^2+$O$29*W10+$O$32</f>
        <v>220.75901367592212</v>
      </c>
    </row>
    <row r="11" spans="1:24" ht="13.5" thickBot="1">
      <c r="A11" s="1"/>
      <c r="B11" s="3">
        <v>10.5</v>
      </c>
      <c r="C11" s="15">
        <v>80</v>
      </c>
      <c r="D11" s="3"/>
      <c r="E11" s="3">
        <f aca="true" t="shared" si="0" ref="E11:E36">IF(B11="","",B11*$O$10+$O$13)</f>
        <v>72.83668341708542</v>
      </c>
      <c r="F11" s="15">
        <f aca="true" t="shared" si="1" ref="F11:F36">IF(B11="","",1/$P$10*B11-$P$13/$P$10)</f>
        <v>74.8622435730979</v>
      </c>
      <c r="G11" s="3"/>
      <c r="H11" s="3">
        <f aca="true" t="shared" si="2" ref="H11:I36">IF(B11="","",B11^2)</f>
        <v>110.25</v>
      </c>
      <c r="I11" s="3">
        <f t="shared" si="2"/>
        <v>6400</v>
      </c>
      <c r="J11" s="3">
        <f aca="true" t="shared" si="3" ref="J11:J36">IF(B11="","",B11*C11)</f>
        <v>840</v>
      </c>
      <c r="K11" s="3">
        <f aca="true" t="shared" si="4" ref="K11:K36">IF(B11="","",B11^4)</f>
        <v>12155.0625</v>
      </c>
      <c r="L11" s="3">
        <f aca="true" t="shared" si="5" ref="L11:L36">IF(B11="","",B11^3)</f>
        <v>1157.625</v>
      </c>
      <c r="M11" s="3">
        <f aca="true" t="shared" si="6" ref="M11:M36">IF(B11="","",H11*C11)</f>
        <v>8820</v>
      </c>
      <c r="N11" s="3"/>
      <c r="O11" s="3"/>
      <c r="P11" s="3"/>
      <c r="Q11" s="3"/>
      <c r="R11" s="3"/>
      <c r="S11" s="3">
        <f aca="true" t="shared" si="7" ref="S11:S36">IF(E11="","",(E11-$Q$13)^2)</f>
        <v>12.379853501487272</v>
      </c>
      <c r="T11" s="15">
        <f aca="true" t="shared" si="8" ref="T11:T36">IF(C11="","",(C11-$Q$13)^2)</f>
        <v>114.1012396694216</v>
      </c>
      <c r="U11" s="15">
        <f aca="true" t="shared" si="9" ref="U11:U36">IF(B11="","",(C11-E11)^2)</f>
        <v>51.31310446705895</v>
      </c>
      <c r="V11" s="22"/>
      <c r="W11" s="22">
        <v>1.5</v>
      </c>
      <c r="X11" s="15">
        <f aca="true" t="shared" si="10" ref="X11:X35">$O$26*W11^2+$O$29*W11+$O$32</f>
        <v>201.475549108993</v>
      </c>
    </row>
    <row r="12" spans="1:24" ht="12.75">
      <c r="A12" s="1"/>
      <c r="B12" s="3">
        <v>10</v>
      </c>
      <c r="C12" s="15">
        <v>85</v>
      </c>
      <c r="D12" s="3"/>
      <c r="E12" s="3">
        <f t="shared" si="0"/>
        <v>67.99874371859298</v>
      </c>
      <c r="F12" s="15">
        <f t="shared" si="1"/>
        <v>67.23915866008828</v>
      </c>
      <c r="G12" s="3"/>
      <c r="H12" s="3">
        <f t="shared" si="2"/>
        <v>100</v>
      </c>
      <c r="I12" s="3">
        <f t="shared" si="2"/>
        <v>7225</v>
      </c>
      <c r="J12" s="3">
        <f t="shared" si="3"/>
        <v>850</v>
      </c>
      <c r="K12" s="3">
        <f t="shared" si="4"/>
        <v>10000</v>
      </c>
      <c r="L12" s="3">
        <f t="shared" si="5"/>
        <v>1000</v>
      </c>
      <c r="M12" s="3">
        <f t="shared" si="6"/>
        <v>8500</v>
      </c>
      <c r="N12" s="3"/>
      <c r="O12" s="17" t="s">
        <v>11</v>
      </c>
      <c r="P12" s="17" t="s">
        <v>12</v>
      </c>
      <c r="Q12" s="17" t="s">
        <v>14</v>
      </c>
      <c r="R12" s="3"/>
      <c r="S12" s="3">
        <f t="shared" si="7"/>
        <v>1.7409168986466008</v>
      </c>
      <c r="T12" s="15">
        <f t="shared" si="8"/>
        <v>245.91942148760347</v>
      </c>
      <c r="U12" s="15">
        <f t="shared" si="9"/>
        <v>289.0427151460818</v>
      </c>
      <c r="V12" s="22"/>
      <c r="W12" s="22">
        <v>2</v>
      </c>
      <c r="X12" s="15">
        <f t="shared" si="10"/>
        <v>183.45213427268962</v>
      </c>
    </row>
    <row r="13" spans="1:24" ht="13.5" thickBot="1">
      <c r="A13" s="1"/>
      <c r="B13" s="3">
        <v>9.5</v>
      </c>
      <c r="C13" s="15">
        <v>61</v>
      </c>
      <c r="D13" s="3"/>
      <c r="E13" s="3">
        <f t="shared" si="0"/>
        <v>63.16080402010051</v>
      </c>
      <c r="F13" s="15">
        <f t="shared" si="1"/>
        <v>59.61607374707869</v>
      </c>
      <c r="G13" s="3"/>
      <c r="H13" s="3">
        <f t="shared" si="2"/>
        <v>90.25</v>
      </c>
      <c r="I13" s="3">
        <f t="shared" si="2"/>
        <v>3721</v>
      </c>
      <c r="J13" s="3">
        <f t="shared" si="3"/>
        <v>579.5</v>
      </c>
      <c r="K13" s="3">
        <f t="shared" si="4"/>
        <v>8145.0625</v>
      </c>
      <c r="L13" s="3">
        <f t="shared" si="5"/>
        <v>857.375</v>
      </c>
      <c r="M13" s="3">
        <f t="shared" si="6"/>
        <v>5505.25</v>
      </c>
      <c r="N13" s="3"/>
      <c r="O13" s="18">
        <f>IF(B10="","",(H38*C38-J38*B38)/(Q10*H38-(B38)^2))</f>
        <v>-28.76005025125628</v>
      </c>
      <c r="P13" s="18">
        <f>IF(B10="","",(I38*B38-J38*C38)/(Q10*I38-(C38)^2))</f>
        <v>5.58976717251716</v>
      </c>
      <c r="Q13" s="18">
        <f>IF(B10="","",C38/Q10)</f>
        <v>69.31818181818181</v>
      </c>
      <c r="R13" s="3"/>
      <c r="S13" s="3">
        <f t="shared" si="7"/>
        <v>37.91330134830459</v>
      </c>
      <c r="T13" s="15">
        <f t="shared" si="8"/>
        <v>69.1921487603305</v>
      </c>
      <c r="U13" s="15">
        <f t="shared" si="9"/>
        <v>4.669074013282511</v>
      </c>
      <c r="V13" s="22"/>
      <c r="W13" s="22">
        <v>2.5</v>
      </c>
      <c r="X13" s="15">
        <f t="shared" si="10"/>
        <v>166.68876916701203</v>
      </c>
    </row>
    <row r="14" spans="1:24" ht="12.75">
      <c r="A14" s="1"/>
      <c r="B14" s="3">
        <v>10</v>
      </c>
      <c r="C14" s="15">
        <v>63</v>
      </c>
      <c r="D14" s="3"/>
      <c r="E14" s="3">
        <f t="shared" si="0"/>
        <v>67.99874371859298</v>
      </c>
      <c r="F14" s="15">
        <f t="shared" si="1"/>
        <v>67.23915866008828</v>
      </c>
      <c r="G14" s="3"/>
      <c r="H14" s="3">
        <f t="shared" si="2"/>
        <v>100</v>
      </c>
      <c r="I14" s="3">
        <f t="shared" si="2"/>
        <v>3969</v>
      </c>
      <c r="J14" s="3">
        <f t="shared" si="3"/>
        <v>630</v>
      </c>
      <c r="K14" s="3">
        <f t="shared" si="4"/>
        <v>10000</v>
      </c>
      <c r="L14" s="3">
        <f t="shared" si="5"/>
        <v>1000</v>
      </c>
      <c r="M14" s="3">
        <f t="shared" si="6"/>
        <v>6300</v>
      </c>
      <c r="N14" s="3"/>
      <c r="O14" s="3"/>
      <c r="P14" s="3"/>
      <c r="Q14" s="3"/>
      <c r="R14" s="3"/>
      <c r="S14" s="3">
        <f t="shared" si="7"/>
        <v>1.7409168986466008</v>
      </c>
      <c r="T14" s="15">
        <f t="shared" si="8"/>
        <v>39.91942148760324</v>
      </c>
      <c r="U14" s="15">
        <f t="shared" si="9"/>
        <v>24.987438764172737</v>
      </c>
      <c r="V14" s="22"/>
      <c r="W14" s="22">
        <v>3</v>
      </c>
      <c r="X14" s="15">
        <f t="shared" si="10"/>
        <v>151.18545379196024</v>
      </c>
    </row>
    <row r="15" spans="1:24" ht="13.5" thickBot="1">
      <c r="A15" s="1"/>
      <c r="B15" s="3">
        <v>12.5</v>
      </c>
      <c r="C15" s="15">
        <v>98</v>
      </c>
      <c r="D15" s="3"/>
      <c r="E15" s="3">
        <f t="shared" si="0"/>
        <v>92.18844221105527</v>
      </c>
      <c r="F15" s="15">
        <f t="shared" si="1"/>
        <v>105.35458322513632</v>
      </c>
      <c r="G15" s="3"/>
      <c r="H15" s="3">
        <f t="shared" si="2"/>
        <v>156.25</v>
      </c>
      <c r="I15" s="3">
        <f t="shared" si="2"/>
        <v>9604</v>
      </c>
      <c r="J15" s="3">
        <f t="shared" si="3"/>
        <v>1225</v>
      </c>
      <c r="K15" s="3">
        <f t="shared" si="4"/>
        <v>24414.0625</v>
      </c>
      <c r="L15" s="3">
        <f t="shared" si="5"/>
        <v>1953.125</v>
      </c>
      <c r="M15" s="3">
        <f t="shared" si="6"/>
        <v>15312.5</v>
      </c>
      <c r="N15" s="3"/>
      <c r="O15" s="3"/>
      <c r="P15" s="3"/>
      <c r="Q15" s="3"/>
      <c r="R15" s="3"/>
      <c r="S15" s="3">
        <f t="shared" si="7"/>
        <v>523.0488104378366</v>
      </c>
      <c r="T15" s="15">
        <f t="shared" si="8"/>
        <v>822.6466942148763</v>
      </c>
      <c r="U15" s="15">
        <f t="shared" si="9"/>
        <v>33.774203934244106</v>
      </c>
      <c r="V15" s="22"/>
      <c r="W15" s="22">
        <v>3.5</v>
      </c>
      <c r="X15" s="15">
        <f t="shared" si="10"/>
        <v>136.9421881475342</v>
      </c>
    </row>
    <row r="16" spans="1:24" ht="13.5" thickBot="1">
      <c r="A16" s="1"/>
      <c r="B16" s="3">
        <v>10</v>
      </c>
      <c r="C16" s="15">
        <v>65</v>
      </c>
      <c r="D16" s="3"/>
      <c r="E16" s="3">
        <f t="shared" si="0"/>
        <v>67.99874371859298</v>
      </c>
      <c r="F16" s="15">
        <f t="shared" si="1"/>
        <v>67.23915866008828</v>
      </c>
      <c r="G16" s="3"/>
      <c r="H16" s="3">
        <f t="shared" si="2"/>
        <v>100</v>
      </c>
      <c r="I16" s="3">
        <f t="shared" si="2"/>
        <v>4225</v>
      </c>
      <c r="J16" s="3">
        <f t="shared" si="3"/>
        <v>650</v>
      </c>
      <c r="K16" s="3">
        <f t="shared" si="4"/>
        <v>10000</v>
      </c>
      <c r="L16" s="3">
        <f t="shared" si="5"/>
        <v>1000</v>
      </c>
      <c r="M16" s="3">
        <f t="shared" si="6"/>
        <v>6500</v>
      </c>
      <c r="N16" s="3"/>
      <c r="O16" s="25" t="s">
        <v>16</v>
      </c>
      <c r="P16" s="19">
        <f>IF(B10="","",S38/T38)</f>
        <v>0.6346432912266267</v>
      </c>
      <c r="Q16" s="3"/>
      <c r="R16" s="3"/>
      <c r="S16" s="3">
        <f t="shared" si="7"/>
        <v>1.7409168986466008</v>
      </c>
      <c r="T16" s="15">
        <f t="shared" si="8"/>
        <v>18.64669421487599</v>
      </c>
      <c r="U16" s="15">
        <f t="shared" si="9"/>
        <v>8.992463889800831</v>
      </c>
      <c r="V16" s="22"/>
      <c r="W16" s="22">
        <v>4</v>
      </c>
      <c r="X16" s="15">
        <f t="shared" si="10"/>
        <v>123.95897223373396</v>
      </c>
    </row>
    <row r="17" spans="1:24" ht="13.5" thickBot="1">
      <c r="A17" s="1"/>
      <c r="B17" s="3">
        <v>9.5</v>
      </c>
      <c r="C17" s="15">
        <v>61</v>
      </c>
      <c r="D17" s="3"/>
      <c r="E17" s="3">
        <f t="shared" si="0"/>
        <v>63.16080402010051</v>
      </c>
      <c r="F17" s="15">
        <f t="shared" si="1"/>
        <v>59.61607374707869</v>
      </c>
      <c r="G17" s="3"/>
      <c r="H17" s="3">
        <f t="shared" si="2"/>
        <v>90.25</v>
      </c>
      <c r="I17" s="3">
        <f t="shared" si="2"/>
        <v>3721</v>
      </c>
      <c r="J17" s="3">
        <f t="shared" si="3"/>
        <v>579.5</v>
      </c>
      <c r="K17" s="3">
        <f t="shared" si="4"/>
        <v>8145.0625</v>
      </c>
      <c r="L17" s="3">
        <f t="shared" si="5"/>
        <v>857.375</v>
      </c>
      <c r="M17" s="3">
        <f t="shared" si="6"/>
        <v>5505.25</v>
      </c>
      <c r="N17" s="3"/>
      <c r="O17" s="25" t="s">
        <v>16</v>
      </c>
      <c r="P17" s="19">
        <f>IF(B10="","",S38/T38)</f>
        <v>0.6346432912266267</v>
      </c>
      <c r="Q17" s="3"/>
      <c r="R17" s="3"/>
      <c r="S17" s="3">
        <f t="shared" si="7"/>
        <v>37.91330134830459</v>
      </c>
      <c r="T17" s="15">
        <f t="shared" si="8"/>
        <v>69.1921487603305</v>
      </c>
      <c r="U17" s="15">
        <f t="shared" si="9"/>
        <v>4.669074013282511</v>
      </c>
      <c r="V17" s="22"/>
      <c r="W17" s="22">
        <v>4.5</v>
      </c>
      <c r="X17" s="15">
        <f t="shared" si="10"/>
        <v>112.23580605055946</v>
      </c>
    </row>
    <row r="18" spans="1:24" ht="13.5" thickBot="1">
      <c r="A18" s="1"/>
      <c r="B18" s="3">
        <v>11.5</v>
      </c>
      <c r="C18" s="15">
        <v>70</v>
      </c>
      <c r="D18" s="3"/>
      <c r="E18" s="3">
        <f t="shared" si="0"/>
        <v>82.51256281407035</v>
      </c>
      <c r="F18" s="15">
        <f t="shared" si="1"/>
        <v>90.10841339911711</v>
      </c>
      <c r="G18" s="3"/>
      <c r="H18" s="3">
        <f t="shared" si="2"/>
        <v>132.25</v>
      </c>
      <c r="I18" s="3">
        <f t="shared" si="2"/>
        <v>4900</v>
      </c>
      <c r="J18" s="3">
        <f t="shared" si="3"/>
        <v>805</v>
      </c>
      <c r="K18" s="3">
        <f t="shared" si="4"/>
        <v>17490.0625</v>
      </c>
      <c r="L18" s="3">
        <f t="shared" si="5"/>
        <v>1520.875</v>
      </c>
      <c r="M18" s="3">
        <f t="shared" si="6"/>
        <v>9257.5</v>
      </c>
      <c r="N18" s="3"/>
      <c r="O18" s="6"/>
      <c r="P18" s="3"/>
      <c r="Q18" s="3"/>
      <c r="R18" s="3"/>
      <c r="S18" s="3">
        <f t="shared" si="7"/>
        <v>174.09168986466457</v>
      </c>
      <c r="T18" s="15">
        <f t="shared" si="8"/>
        <v>0.4648760330578583</v>
      </c>
      <c r="U18" s="15">
        <f t="shared" si="9"/>
        <v>156.5642281760561</v>
      </c>
      <c r="V18" s="22"/>
      <c r="W18" s="22">
        <v>5</v>
      </c>
      <c r="X18" s="15">
        <f t="shared" si="10"/>
        <v>101.77268959801077</v>
      </c>
    </row>
    <row r="19" spans="1:24" ht="13.5" thickBot="1">
      <c r="A19" s="1"/>
      <c r="B19" s="3">
        <v>9.5</v>
      </c>
      <c r="C19" s="15">
        <v>60</v>
      </c>
      <c r="D19" s="3"/>
      <c r="E19" s="3">
        <f t="shared" si="0"/>
        <v>63.16080402010051</v>
      </c>
      <c r="F19" s="15">
        <f t="shared" si="1"/>
        <v>59.61607374707869</v>
      </c>
      <c r="G19" s="3"/>
      <c r="H19" s="3">
        <f t="shared" si="2"/>
        <v>90.25</v>
      </c>
      <c r="I19" s="3">
        <f t="shared" si="2"/>
        <v>3600</v>
      </c>
      <c r="J19" s="3">
        <f t="shared" si="3"/>
        <v>570</v>
      </c>
      <c r="K19" s="3">
        <f t="shared" si="4"/>
        <v>8145.0625</v>
      </c>
      <c r="L19" s="3">
        <f t="shared" si="5"/>
        <v>857.375</v>
      </c>
      <c r="M19" s="3">
        <f t="shared" si="6"/>
        <v>5415</v>
      </c>
      <c r="N19" s="3"/>
      <c r="O19" s="25" t="s">
        <v>15</v>
      </c>
      <c r="P19" s="19">
        <f>IF(P16="","",SQRT(P16))</f>
        <v>0.7966450220936717</v>
      </c>
      <c r="Q19" s="3"/>
      <c r="R19" s="3"/>
      <c r="S19" s="3">
        <f t="shared" si="7"/>
        <v>37.91330134830459</v>
      </c>
      <c r="T19" s="15">
        <f t="shared" si="8"/>
        <v>86.82851239669412</v>
      </c>
      <c r="U19" s="15">
        <f t="shared" si="9"/>
        <v>9.990682053483525</v>
      </c>
      <c r="V19" s="22"/>
      <c r="W19" s="22">
        <v>5.5</v>
      </c>
      <c r="X19" s="15">
        <f t="shared" si="10"/>
        <v>92.56962287608786</v>
      </c>
    </row>
    <row r="20" spans="1:24" ht="13.5" thickBot="1">
      <c r="A20" s="1"/>
      <c r="B20" s="3">
        <v>10</v>
      </c>
      <c r="C20" s="15">
        <v>65</v>
      </c>
      <c r="D20" s="3"/>
      <c r="E20" s="3">
        <f t="shared" si="0"/>
        <v>67.99874371859298</v>
      </c>
      <c r="F20" s="15">
        <f t="shared" si="1"/>
        <v>67.23915866008828</v>
      </c>
      <c r="G20" s="3"/>
      <c r="H20" s="3">
        <f t="shared" si="2"/>
        <v>100</v>
      </c>
      <c r="I20" s="3">
        <f t="shared" si="2"/>
        <v>4225</v>
      </c>
      <c r="J20" s="3">
        <f t="shared" si="3"/>
        <v>650</v>
      </c>
      <c r="K20" s="3">
        <f t="shared" si="4"/>
        <v>10000</v>
      </c>
      <c r="L20" s="3">
        <f t="shared" si="5"/>
        <v>1000</v>
      </c>
      <c r="M20" s="3">
        <f t="shared" si="6"/>
        <v>6500</v>
      </c>
      <c r="N20" s="3"/>
      <c r="O20" s="3"/>
      <c r="P20" s="3"/>
      <c r="Q20" s="3"/>
      <c r="R20" s="3"/>
      <c r="S20" s="3">
        <f t="shared" si="7"/>
        <v>1.7409168986466008</v>
      </c>
      <c r="T20" s="15">
        <f t="shared" si="8"/>
        <v>18.64669421487599</v>
      </c>
      <c r="U20" s="15">
        <f t="shared" si="9"/>
        <v>8.992463889800831</v>
      </c>
      <c r="V20" s="22"/>
      <c r="W20" s="22">
        <v>6</v>
      </c>
      <c r="X20" s="15">
        <f t="shared" si="10"/>
        <v>84.6266058847907</v>
      </c>
    </row>
    <row r="21" spans="1:24" ht="13.5" thickBot="1">
      <c r="A21" s="1"/>
      <c r="B21" s="3">
        <v>9.5</v>
      </c>
      <c r="C21" s="15">
        <v>60</v>
      </c>
      <c r="D21" s="3"/>
      <c r="E21" s="3">
        <f t="shared" si="0"/>
        <v>63.16080402010051</v>
      </c>
      <c r="F21" s="15">
        <f t="shared" si="1"/>
        <v>59.61607374707869</v>
      </c>
      <c r="G21" s="3"/>
      <c r="H21" s="3">
        <f t="shared" si="2"/>
        <v>90.25</v>
      </c>
      <c r="I21" s="3">
        <f t="shared" si="2"/>
        <v>3600</v>
      </c>
      <c r="J21" s="3">
        <f t="shared" si="3"/>
        <v>570</v>
      </c>
      <c r="K21" s="3">
        <f t="shared" si="4"/>
        <v>8145.0625</v>
      </c>
      <c r="L21" s="3">
        <f t="shared" si="5"/>
        <v>857.375</v>
      </c>
      <c r="M21" s="3">
        <f t="shared" si="6"/>
        <v>5415</v>
      </c>
      <c r="N21" s="3"/>
      <c r="O21" s="25" t="s">
        <v>20</v>
      </c>
      <c r="P21" s="19">
        <f>IF(B10="","",(SQRT(AL22))/(E38/Q10))</f>
        <v>0.09604081467369326</v>
      </c>
      <c r="Q21" s="3"/>
      <c r="R21" s="3"/>
      <c r="S21" s="3">
        <f t="shared" si="7"/>
        <v>37.91330134830459</v>
      </c>
      <c r="T21" s="15">
        <f t="shared" si="8"/>
        <v>86.82851239669412</v>
      </c>
      <c r="U21" s="15">
        <f t="shared" si="9"/>
        <v>9.990682053483525</v>
      </c>
      <c r="V21" s="22"/>
      <c r="W21" s="22">
        <v>6.5</v>
      </c>
      <c r="X21" s="15">
        <f t="shared" si="10"/>
        <v>77.94363862411933</v>
      </c>
    </row>
    <row r="22" spans="1:38" ht="12.75">
      <c r="A22" s="1"/>
      <c r="B22" s="3">
        <v>10</v>
      </c>
      <c r="C22" s="15">
        <v>68</v>
      </c>
      <c r="D22" s="3"/>
      <c r="E22" s="3">
        <f t="shared" si="0"/>
        <v>67.99874371859298</v>
      </c>
      <c r="F22" s="15">
        <f t="shared" si="1"/>
        <v>67.23915866008828</v>
      </c>
      <c r="G22" s="3"/>
      <c r="H22" s="3">
        <f t="shared" si="2"/>
        <v>100</v>
      </c>
      <c r="I22" s="3">
        <f t="shared" si="2"/>
        <v>4624</v>
      </c>
      <c r="J22" s="3">
        <f t="shared" si="3"/>
        <v>680</v>
      </c>
      <c r="K22" s="3">
        <f t="shared" si="4"/>
        <v>10000</v>
      </c>
      <c r="L22" s="3">
        <f t="shared" si="5"/>
        <v>1000</v>
      </c>
      <c r="M22" s="3">
        <f t="shared" si="6"/>
        <v>6800</v>
      </c>
      <c r="N22" s="3"/>
      <c r="O22" s="3"/>
      <c r="P22" s="3"/>
      <c r="Q22" s="3"/>
      <c r="R22" s="3"/>
      <c r="S22" s="3">
        <f t="shared" si="7"/>
        <v>1.7409168986466008</v>
      </c>
      <c r="T22" s="15">
        <f t="shared" si="8"/>
        <v>1.7376033057851104</v>
      </c>
      <c r="U22" s="15">
        <f t="shared" si="9"/>
        <v>1.5782429736332144E-06</v>
      </c>
      <c r="V22" s="22"/>
      <c r="W22" s="22">
        <v>7</v>
      </c>
      <c r="X22" s="15">
        <f t="shared" si="10"/>
        <v>72.52072109407376</v>
      </c>
      <c r="AK22" s="4"/>
      <c r="AL22" s="4">
        <f>IF(B10="","",U38/Q10)</f>
        <v>44.320637277295575</v>
      </c>
    </row>
    <row r="23" spans="1:38" ht="12.75">
      <c r="A23" s="1"/>
      <c r="B23" s="3">
        <v>10.5</v>
      </c>
      <c r="C23" s="15">
        <v>71</v>
      </c>
      <c r="D23" s="3"/>
      <c r="E23" s="3">
        <f t="shared" si="0"/>
        <v>72.83668341708542</v>
      </c>
      <c r="F23" s="15">
        <f t="shared" si="1"/>
        <v>74.8622435730979</v>
      </c>
      <c r="G23" s="3"/>
      <c r="H23" s="3">
        <f t="shared" si="2"/>
        <v>110.25</v>
      </c>
      <c r="I23" s="3">
        <f t="shared" si="2"/>
        <v>5041</v>
      </c>
      <c r="J23" s="3">
        <f t="shared" si="3"/>
        <v>745.5</v>
      </c>
      <c r="K23" s="3">
        <f t="shared" si="4"/>
        <v>12155.0625</v>
      </c>
      <c r="L23" s="3">
        <f t="shared" si="5"/>
        <v>1157.625</v>
      </c>
      <c r="M23" s="3">
        <f t="shared" si="6"/>
        <v>7827.75</v>
      </c>
      <c r="N23" s="3"/>
      <c r="O23" s="3"/>
      <c r="P23" s="3"/>
      <c r="Q23" s="3"/>
      <c r="R23" s="3"/>
      <c r="S23" s="3">
        <f t="shared" si="7"/>
        <v>12.379853501487272</v>
      </c>
      <c r="T23" s="15">
        <f t="shared" si="8"/>
        <v>2.828512396694232</v>
      </c>
      <c r="U23" s="15">
        <f t="shared" si="9"/>
        <v>3.3734059745965923</v>
      </c>
      <c r="V23" s="22"/>
      <c r="W23" s="22">
        <v>7.5</v>
      </c>
      <c r="X23" s="15">
        <f t="shared" si="10"/>
        <v>68.35785329465398</v>
      </c>
      <c r="AK23" s="4"/>
      <c r="AL23" s="4"/>
    </row>
    <row r="24" spans="1:38" ht="12.75">
      <c r="A24" s="1"/>
      <c r="B24" s="3">
        <v>10</v>
      </c>
      <c r="C24" s="15">
        <v>65</v>
      </c>
      <c r="D24" s="3"/>
      <c r="E24" s="3">
        <f t="shared" si="0"/>
        <v>67.99874371859298</v>
      </c>
      <c r="F24" s="15">
        <f t="shared" si="1"/>
        <v>67.23915866008828</v>
      </c>
      <c r="G24" s="3"/>
      <c r="H24" s="3">
        <f t="shared" si="2"/>
        <v>100</v>
      </c>
      <c r="I24" s="3">
        <f t="shared" si="2"/>
        <v>4225</v>
      </c>
      <c r="J24" s="3">
        <f t="shared" si="3"/>
        <v>650</v>
      </c>
      <c r="K24" s="3">
        <f t="shared" si="4"/>
        <v>10000</v>
      </c>
      <c r="L24" s="3">
        <f t="shared" si="5"/>
        <v>1000</v>
      </c>
      <c r="M24" s="3">
        <f t="shared" si="6"/>
        <v>6500</v>
      </c>
      <c r="N24" s="3"/>
      <c r="O24" s="3"/>
      <c r="P24" s="3"/>
      <c r="Q24" s="3"/>
      <c r="R24" s="3"/>
      <c r="S24" s="3">
        <f t="shared" si="7"/>
        <v>1.7409168986466008</v>
      </c>
      <c r="T24" s="15">
        <f t="shared" si="8"/>
        <v>18.64669421487599</v>
      </c>
      <c r="U24" s="15">
        <f t="shared" si="9"/>
        <v>8.992463889800831</v>
      </c>
      <c r="V24" s="22"/>
      <c r="W24" s="22">
        <v>8</v>
      </c>
      <c r="X24" s="15">
        <f t="shared" si="10"/>
        <v>65.45503522585992</v>
      </c>
      <c r="AK24" s="4" t="s">
        <v>24</v>
      </c>
      <c r="AL24" s="4">
        <f>IF(B10="","",($Q$10*K38*H38)-(K38*(B38)^2)-(Q10*(L38)^2)+(L38*B38*H38)+(H38*L38*B38)-(H38)^3)</f>
        <v>8445.5</v>
      </c>
    </row>
    <row r="25" spans="1:38" ht="12.75">
      <c r="A25" s="1"/>
      <c r="B25" s="3">
        <v>10</v>
      </c>
      <c r="C25" s="15">
        <v>75</v>
      </c>
      <c r="D25" s="3"/>
      <c r="E25" s="3">
        <f t="shared" si="0"/>
        <v>67.99874371859298</v>
      </c>
      <c r="F25" s="15">
        <f t="shared" si="1"/>
        <v>67.23915866008828</v>
      </c>
      <c r="G25" s="3"/>
      <c r="H25" s="3">
        <f t="shared" si="2"/>
        <v>100</v>
      </c>
      <c r="I25" s="3">
        <f t="shared" si="2"/>
        <v>5625</v>
      </c>
      <c r="J25" s="3">
        <f t="shared" si="3"/>
        <v>750</v>
      </c>
      <c r="K25" s="3">
        <f t="shared" si="4"/>
        <v>10000</v>
      </c>
      <c r="L25" s="3">
        <f t="shared" si="5"/>
        <v>1000</v>
      </c>
      <c r="M25" s="3">
        <f t="shared" si="6"/>
        <v>7500</v>
      </c>
      <c r="N25" s="3"/>
      <c r="O25" s="6" t="s">
        <v>21</v>
      </c>
      <c r="P25" s="3"/>
      <c r="Q25" s="3"/>
      <c r="R25" s="3"/>
      <c r="S25" s="3">
        <f t="shared" si="7"/>
        <v>1.7409168986466008</v>
      </c>
      <c r="T25" s="15">
        <f t="shared" si="8"/>
        <v>32.283057851239725</v>
      </c>
      <c r="U25" s="15">
        <f t="shared" si="9"/>
        <v>49.0175895179413</v>
      </c>
      <c r="V25" s="22"/>
      <c r="W25" s="22">
        <v>8.5</v>
      </c>
      <c r="X25" s="15">
        <f t="shared" si="10"/>
        <v>63.812266887691635</v>
      </c>
      <c r="AK25" s="4" t="s">
        <v>25</v>
      </c>
      <c r="AL25" s="4">
        <f>IF(B10="","",(Q10*H38*M38)-(M38*(B38)^2)-(Q10*L38*J38)+(L38*B38*C38)+(B38*H38*J38)-(C38*(H38)^2))</f>
        <v>21283.5</v>
      </c>
    </row>
    <row r="26" spans="1:38" ht="12.75">
      <c r="A26" s="1"/>
      <c r="B26" s="3">
        <v>10</v>
      </c>
      <c r="C26" s="15">
        <v>65</v>
      </c>
      <c r="D26" s="3"/>
      <c r="E26" s="3">
        <f t="shared" si="0"/>
        <v>67.99874371859298</v>
      </c>
      <c r="F26" s="15">
        <f t="shared" si="1"/>
        <v>67.23915866008828</v>
      </c>
      <c r="G26" s="3"/>
      <c r="H26" s="3">
        <f t="shared" si="2"/>
        <v>100</v>
      </c>
      <c r="I26" s="3">
        <f t="shared" si="2"/>
        <v>4225</v>
      </c>
      <c r="J26" s="3">
        <f t="shared" si="3"/>
        <v>650</v>
      </c>
      <c r="K26" s="3">
        <f t="shared" si="4"/>
        <v>10000</v>
      </c>
      <c r="L26" s="3">
        <f t="shared" si="5"/>
        <v>1000</v>
      </c>
      <c r="M26" s="3">
        <f t="shared" si="6"/>
        <v>6500</v>
      </c>
      <c r="N26" s="3"/>
      <c r="O26" s="3">
        <f>AL25/AL24</f>
        <v>2.520099461251554</v>
      </c>
      <c r="P26" s="3"/>
      <c r="Q26" s="3"/>
      <c r="R26" s="3"/>
      <c r="S26" s="3">
        <f t="shared" si="7"/>
        <v>1.7409168986466008</v>
      </c>
      <c r="T26" s="15">
        <f t="shared" si="8"/>
        <v>18.64669421487599</v>
      </c>
      <c r="U26" s="15">
        <f t="shared" si="9"/>
        <v>8.992463889800831</v>
      </c>
      <c r="V26" s="22"/>
      <c r="W26" s="22">
        <v>9</v>
      </c>
      <c r="X26" s="15">
        <f t="shared" si="10"/>
        <v>63.42954828014916</v>
      </c>
      <c r="AK26" s="4" t="s">
        <v>26</v>
      </c>
      <c r="AL26" s="4">
        <f>IF(B10="","",(Q10*K38*J38)-(C38*K38*B38)-(Q10*M38*L38)+(M38*B38*H38)+(H38*L38*C38)-(J38*H38^2))</f>
        <v>-378925.75</v>
      </c>
    </row>
    <row r="27" spans="1:38" ht="12.75">
      <c r="A27" s="1"/>
      <c r="B27" s="3">
        <v>9.5</v>
      </c>
      <c r="C27" s="15">
        <v>60</v>
      </c>
      <c r="D27" s="3"/>
      <c r="E27" s="3">
        <f t="shared" si="0"/>
        <v>63.16080402010051</v>
      </c>
      <c r="F27" s="15">
        <f t="shared" si="1"/>
        <v>59.61607374707869</v>
      </c>
      <c r="G27" s="3"/>
      <c r="H27" s="3">
        <f t="shared" si="2"/>
        <v>90.25</v>
      </c>
      <c r="I27" s="3">
        <f t="shared" si="2"/>
        <v>3600</v>
      </c>
      <c r="J27" s="3">
        <f t="shared" si="3"/>
        <v>570</v>
      </c>
      <c r="K27" s="3">
        <f t="shared" si="4"/>
        <v>8145.0625</v>
      </c>
      <c r="L27" s="3">
        <f t="shared" si="5"/>
        <v>857.375</v>
      </c>
      <c r="M27" s="3">
        <f t="shared" si="6"/>
        <v>5415</v>
      </c>
      <c r="N27" s="3"/>
      <c r="O27" s="3"/>
      <c r="P27" s="3"/>
      <c r="Q27" s="3"/>
      <c r="R27" s="3"/>
      <c r="S27" s="3">
        <f t="shared" si="7"/>
        <v>37.91330134830459</v>
      </c>
      <c r="T27" s="15">
        <f t="shared" si="8"/>
        <v>86.82851239669412</v>
      </c>
      <c r="U27" s="15">
        <f t="shared" si="9"/>
        <v>9.990682053483525</v>
      </c>
      <c r="V27" s="22"/>
      <c r="W27" s="22">
        <v>9.5</v>
      </c>
      <c r="X27" s="15">
        <f t="shared" si="10"/>
        <v>64.3068794032325</v>
      </c>
      <c r="AK27" s="4" t="s">
        <v>27</v>
      </c>
      <c r="AL27" s="4">
        <f>IF(B10="","",(K38*H38*C38)-(K38*B38*J38)-(L38*L38*C38)+(L38*H38*J38)+(M38*L38*B38)-(M38*H38*H38))</f>
        <v>2222062.5</v>
      </c>
    </row>
    <row r="28" spans="1:24" ht="12.75">
      <c r="A28" s="1"/>
      <c r="B28" s="3">
        <v>10</v>
      </c>
      <c r="C28" s="15">
        <v>62</v>
      </c>
      <c r="D28" s="3"/>
      <c r="E28" s="3">
        <f t="shared" si="0"/>
        <v>67.99874371859298</v>
      </c>
      <c r="F28" s="15">
        <f t="shared" si="1"/>
        <v>67.23915866008828</v>
      </c>
      <c r="G28" s="3"/>
      <c r="H28" s="3">
        <f t="shared" si="2"/>
        <v>100</v>
      </c>
      <c r="I28" s="3">
        <f t="shared" si="2"/>
        <v>3844</v>
      </c>
      <c r="J28" s="3">
        <f t="shared" si="3"/>
        <v>620</v>
      </c>
      <c r="K28" s="3">
        <f t="shared" si="4"/>
        <v>10000</v>
      </c>
      <c r="L28" s="3">
        <f t="shared" si="5"/>
        <v>1000</v>
      </c>
      <c r="M28" s="3">
        <f t="shared" si="6"/>
        <v>6200</v>
      </c>
      <c r="N28" s="3"/>
      <c r="O28" s="6" t="s">
        <v>22</v>
      </c>
      <c r="P28" s="3"/>
      <c r="Q28" s="3"/>
      <c r="R28" s="3"/>
      <c r="S28" s="3">
        <f t="shared" si="7"/>
        <v>1.7409168986466008</v>
      </c>
      <c r="T28" s="15">
        <f t="shared" si="8"/>
        <v>53.555785123966864</v>
      </c>
      <c r="U28" s="15">
        <f t="shared" si="9"/>
        <v>35.98492620135869</v>
      </c>
      <c r="V28" s="22"/>
      <c r="W28" s="22">
        <v>10</v>
      </c>
      <c r="X28" s="15">
        <f t="shared" si="10"/>
        <v>66.44426025694153</v>
      </c>
    </row>
    <row r="29" spans="1:24" ht="12.75">
      <c r="A29" s="1"/>
      <c r="B29" s="3">
        <v>12.5</v>
      </c>
      <c r="C29" s="15">
        <v>97</v>
      </c>
      <c r="D29" s="3"/>
      <c r="E29" s="3">
        <f t="shared" si="0"/>
        <v>92.18844221105527</v>
      </c>
      <c r="F29" s="15">
        <f t="shared" si="1"/>
        <v>105.35458322513632</v>
      </c>
      <c r="G29" s="3"/>
      <c r="H29" s="3">
        <f t="shared" si="2"/>
        <v>156.25</v>
      </c>
      <c r="I29" s="3">
        <f t="shared" si="2"/>
        <v>9409</v>
      </c>
      <c r="J29" s="3">
        <f t="shared" si="3"/>
        <v>1212.5</v>
      </c>
      <c r="K29" s="3">
        <f t="shared" si="4"/>
        <v>24414.0625</v>
      </c>
      <c r="L29" s="3">
        <f t="shared" si="5"/>
        <v>1953.125</v>
      </c>
      <c r="M29" s="3">
        <f t="shared" si="6"/>
        <v>15156.25</v>
      </c>
      <c r="N29" s="3"/>
      <c r="O29" s="3">
        <f>AL26/AL24</f>
        <v>-44.867177786987156</v>
      </c>
      <c r="P29" s="3"/>
      <c r="Q29" s="3"/>
      <c r="R29" s="3"/>
      <c r="S29" s="3">
        <f t="shared" si="7"/>
        <v>523.0488104378366</v>
      </c>
      <c r="T29" s="15">
        <f t="shared" si="8"/>
        <v>766.28305785124</v>
      </c>
      <c r="U29" s="15">
        <f t="shared" si="9"/>
        <v>23.151088356354652</v>
      </c>
      <c r="V29" s="22"/>
      <c r="W29" s="22">
        <v>10.5</v>
      </c>
      <c r="X29" s="15">
        <f t="shared" si="10"/>
        <v>69.84169084127637</v>
      </c>
    </row>
    <row r="30" spans="1:24" ht="12.75">
      <c r="A30" s="1"/>
      <c r="B30" s="3">
        <v>9</v>
      </c>
      <c r="C30" s="15">
        <v>64</v>
      </c>
      <c r="D30" s="3"/>
      <c r="E30" s="3">
        <f t="shared" si="0"/>
        <v>58.322864321608044</v>
      </c>
      <c r="F30" s="15">
        <f t="shared" si="1"/>
        <v>51.99298883406907</v>
      </c>
      <c r="G30" s="3"/>
      <c r="H30" s="3">
        <f t="shared" si="2"/>
        <v>81</v>
      </c>
      <c r="I30" s="3">
        <f t="shared" si="2"/>
        <v>4096</v>
      </c>
      <c r="J30" s="3">
        <f t="shared" si="3"/>
        <v>576</v>
      </c>
      <c r="K30" s="3">
        <f t="shared" si="4"/>
        <v>6561</v>
      </c>
      <c r="L30" s="3">
        <f t="shared" si="5"/>
        <v>729</v>
      </c>
      <c r="M30" s="3">
        <f t="shared" si="6"/>
        <v>5184</v>
      </c>
      <c r="N30" s="3"/>
      <c r="O30" s="3"/>
      <c r="P30" s="3"/>
      <c r="Q30" s="3"/>
      <c r="R30" s="3"/>
      <c r="S30" s="3">
        <f t="shared" si="7"/>
        <v>120.89700685046125</v>
      </c>
      <c r="T30" s="15">
        <f t="shared" si="8"/>
        <v>28.283057851239615</v>
      </c>
      <c r="U30" s="15">
        <f t="shared" si="9"/>
        <v>32.22986951087089</v>
      </c>
      <c r="V30" s="22"/>
      <c r="W30" s="22">
        <v>11</v>
      </c>
      <c r="X30" s="15">
        <f t="shared" si="10"/>
        <v>74.49917115623703</v>
      </c>
    </row>
    <row r="31" spans="1:24" ht="12.75">
      <c r="A31" s="1"/>
      <c r="B31" s="3">
        <v>10</v>
      </c>
      <c r="C31" s="15">
        <v>60</v>
      </c>
      <c r="D31" s="3"/>
      <c r="E31" s="3">
        <f t="shared" si="0"/>
        <v>67.99874371859298</v>
      </c>
      <c r="F31" s="15">
        <f t="shared" si="1"/>
        <v>67.23915866008828</v>
      </c>
      <c r="G31" s="3"/>
      <c r="H31" s="3">
        <f t="shared" si="2"/>
        <v>100</v>
      </c>
      <c r="I31" s="3">
        <f t="shared" si="2"/>
        <v>3600</v>
      </c>
      <c r="J31" s="3">
        <f t="shared" si="3"/>
        <v>600</v>
      </c>
      <c r="K31" s="3">
        <f t="shared" si="4"/>
        <v>10000</v>
      </c>
      <c r="L31" s="3">
        <f t="shared" si="5"/>
        <v>1000</v>
      </c>
      <c r="M31" s="3">
        <f t="shared" si="6"/>
        <v>6000</v>
      </c>
      <c r="N31" s="3"/>
      <c r="O31" s="6" t="s">
        <v>23</v>
      </c>
      <c r="P31" s="3"/>
      <c r="Q31" s="3"/>
      <c r="R31" s="3"/>
      <c r="S31" s="3">
        <f t="shared" si="7"/>
        <v>1.7409168986466008</v>
      </c>
      <c r="T31" s="15">
        <f t="shared" si="8"/>
        <v>86.82851239669412</v>
      </c>
      <c r="U31" s="15">
        <f t="shared" si="9"/>
        <v>63.979901075730595</v>
      </c>
      <c r="V31" s="22"/>
      <c r="W31" s="22">
        <v>11.5</v>
      </c>
      <c r="X31" s="15">
        <f t="shared" si="10"/>
        <v>80.41670120182346</v>
      </c>
    </row>
    <row r="32" spans="1:24" ht="12.75">
      <c r="A32" s="1"/>
      <c r="B32" s="3"/>
      <c r="C32" s="15"/>
      <c r="D32" s="3"/>
      <c r="E32" s="3">
        <f t="shared" si="0"/>
      </c>
      <c r="F32" s="15">
        <f t="shared" si="1"/>
      </c>
      <c r="G32" s="3"/>
      <c r="H32" s="3">
        <f t="shared" si="2"/>
      </c>
      <c r="I32" s="3">
        <f t="shared" si="2"/>
      </c>
      <c r="J32" s="3">
        <f t="shared" si="3"/>
      </c>
      <c r="K32" s="3">
        <f t="shared" si="4"/>
      </c>
      <c r="L32" s="3">
        <f t="shared" si="5"/>
      </c>
      <c r="M32" s="3">
        <f t="shared" si="6"/>
      </c>
      <c r="N32" s="3"/>
      <c r="O32" s="3">
        <f>AL27/AL24</f>
        <v>263.1060920016577</v>
      </c>
      <c r="P32" s="3"/>
      <c r="Q32" s="3"/>
      <c r="R32" s="3"/>
      <c r="S32" s="3">
        <f t="shared" si="7"/>
      </c>
      <c r="T32" s="15">
        <f t="shared" si="8"/>
      </c>
      <c r="U32" s="15">
        <f t="shared" si="9"/>
      </c>
      <c r="V32" s="22"/>
      <c r="W32" s="22">
        <v>12</v>
      </c>
      <c r="X32" s="15">
        <f t="shared" si="10"/>
        <v>87.59428097803561</v>
      </c>
    </row>
    <row r="33" spans="1:24" ht="12.75">
      <c r="A33" s="1"/>
      <c r="B33" s="3"/>
      <c r="C33" s="15"/>
      <c r="D33" s="3"/>
      <c r="E33" s="3">
        <f t="shared" si="0"/>
      </c>
      <c r="F33" s="15">
        <f t="shared" si="1"/>
      </c>
      <c r="G33" s="3"/>
      <c r="H33" s="3">
        <f t="shared" si="2"/>
      </c>
      <c r="I33" s="3">
        <f t="shared" si="2"/>
      </c>
      <c r="J33" s="3">
        <f t="shared" si="3"/>
      </c>
      <c r="K33" s="3">
        <f t="shared" si="4"/>
      </c>
      <c r="L33" s="3">
        <f t="shared" si="5"/>
      </c>
      <c r="M33" s="3">
        <f t="shared" si="6"/>
      </c>
      <c r="N33" s="3"/>
      <c r="O33" s="3"/>
      <c r="P33" s="3"/>
      <c r="Q33" s="3"/>
      <c r="R33" s="3"/>
      <c r="S33" s="3">
        <f t="shared" si="7"/>
      </c>
      <c r="T33" s="15">
        <f t="shared" si="8"/>
      </c>
      <c r="U33" s="15">
        <f t="shared" si="9"/>
      </c>
      <c r="V33" s="22"/>
      <c r="W33" s="22">
        <v>12.5</v>
      </c>
      <c r="X33" s="15">
        <f t="shared" si="10"/>
        <v>96.03191048487355</v>
      </c>
    </row>
    <row r="34" spans="1:24" ht="12.75">
      <c r="A34" s="1"/>
      <c r="B34" s="3"/>
      <c r="C34" s="15"/>
      <c r="D34" s="3"/>
      <c r="E34" s="3">
        <f t="shared" si="0"/>
      </c>
      <c r="F34" s="15">
        <f t="shared" si="1"/>
      </c>
      <c r="G34" s="3"/>
      <c r="H34" s="3">
        <f t="shared" si="2"/>
      </c>
      <c r="I34" s="3">
        <f t="shared" si="2"/>
      </c>
      <c r="J34" s="3">
        <f t="shared" si="3"/>
      </c>
      <c r="K34" s="3">
        <f t="shared" si="4"/>
      </c>
      <c r="L34" s="3">
        <f t="shared" si="5"/>
      </c>
      <c r="M34" s="3">
        <f t="shared" si="6"/>
      </c>
      <c r="N34" s="3"/>
      <c r="O34" s="3"/>
      <c r="P34" s="3"/>
      <c r="Q34" s="3"/>
      <c r="R34" s="3"/>
      <c r="S34" s="3">
        <f t="shared" si="7"/>
      </c>
      <c r="T34" s="15">
        <f t="shared" si="8"/>
      </c>
      <c r="U34" s="15">
        <f t="shared" si="9"/>
      </c>
      <c r="V34" s="22"/>
      <c r="W34" s="22">
        <v>13</v>
      </c>
      <c r="X34" s="15">
        <f t="shared" si="10"/>
        <v>105.72958972233727</v>
      </c>
    </row>
    <row r="35" spans="1:24" ht="12.75">
      <c r="A35" s="1"/>
      <c r="B35" s="3"/>
      <c r="C35" s="15"/>
      <c r="D35" s="3"/>
      <c r="E35" s="3">
        <f t="shared" si="0"/>
      </c>
      <c r="F35" s="15">
        <f t="shared" si="1"/>
      </c>
      <c r="G35" s="3"/>
      <c r="H35" s="3">
        <f t="shared" si="2"/>
      </c>
      <c r="I35" s="3">
        <f t="shared" si="2"/>
      </c>
      <c r="J35" s="3">
        <f t="shared" si="3"/>
      </c>
      <c r="K35" s="3">
        <f t="shared" si="4"/>
      </c>
      <c r="L35" s="3">
        <f t="shared" si="5"/>
      </c>
      <c r="M35" s="3">
        <f t="shared" si="6"/>
      </c>
      <c r="N35" s="3"/>
      <c r="O35" s="3"/>
      <c r="P35" s="3"/>
      <c r="Q35" s="3"/>
      <c r="R35" s="3"/>
      <c r="S35" s="3">
        <f t="shared" si="7"/>
      </c>
      <c r="T35" s="15">
        <f t="shared" si="8"/>
      </c>
      <c r="U35" s="15">
        <f t="shared" si="9"/>
      </c>
      <c r="V35" s="22"/>
      <c r="W35" s="22">
        <v>13.5</v>
      </c>
      <c r="X35" s="15">
        <f t="shared" si="10"/>
        <v>116.68731869042682</v>
      </c>
    </row>
    <row r="36" spans="1:23" ht="12.75">
      <c r="A36" s="1"/>
      <c r="B36" s="3"/>
      <c r="C36" s="15"/>
      <c r="D36" s="3"/>
      <c r="E36" s="3">
        <f t="shared" si="0"/>
      </c>
      <c r="F36" s="15">
        <f t="shared" si="1"/>
      </c>
      <c r="G36" s="3"/>
      <c r="H36" s="3">
        <f t="shared" si="2"/>
      </c>
      <c r="I36" s="3">
        <f t="shared" si="2"/>
      </c>
      <c r="J36" s="3">
        <f t="shared" si="3"/>
      </c>
      <c r="K36" s="3">
        <f t="shared" si="4"/>
      </c>
      <c r="L36" s="3">
        <f t="shared" si="5"/>
      </c>
      <c r="M36" s="3">
        <f t="shared" si="6"/>
      </c>
      <c r="N36" s="3"/>
      <c r="O36" s="3"/>
      <c r="P36" s="3"/>
      <c r="Q36" s="3"/>
      <c r="R36" s="3"/>
      <c r="S36" s="3">
        <f t="shared" si="7"/>
      </c>
      <c r="T36" s="15">
        <f t="shared" si="8"/>
      </c>
      <c r="U36" s="15">
        <f t="shared" si="9"/>
      </c>
      <c r="V36" s="22"/>
      <c r="W36" s="28"/>
    </row>
    <row r="37" spans="1:23" ht="15">
      <c r="A37" s="1"/>
      <c r="B37" s="2" t="s">
        <v>52</v>
      </c>
      <c r="C37" s="30" t="s">
        <v>55</v>
      </c>
      <c r="D37" s="3"/>
      <c r="E37" s="30" t="s">
        <v>56</v>
      </c>
      <c r="F37" s="15"/>
      <c r="G37" s="3"/>
      <c r="H37" s="2" t="s">
        <v>36</v>
      </c>
      <c r="I37" s="2" t="s">
        <v>37</v>
      </c>
      <c r="J37" s="2" t="s">
        <v>38</v>
      </c>
      <c r="K37" s="2" t="s">
        <v>39</v>
      </c>
      <c r="L37" s="2" t="s">
        <v>40</v>
      </c>
      <c r="M37" s="2" t="s">
        <v>41</v>
      </c>
      <c r="N37" s="3"/>
      <c r="O37" s="3"/>
      <c r="P37" s="3"/>
      <c r="Q37" s="3"/>
      <c r="R37" s="3"/>
      <c r="S37" s="3"/>
      <c r="T37" s="15"/>
      <c r="U37" s="15"/>
      <c r="V37" s="22"/>
      <c r="W37" s="28"/>
    </row>
    <row r="38" spans="1:22" ht="19.5" customHeight="1" thickBot="1">
      <c r="A38" s="1"/>
      <c r="B38" s="8">
        <f>SUM(B10:B37)</f>
        <v>223</v>
      </c>
      <c r="C38" s="20">
        <f>SUM(C10:C37)</f>
        <v>1525</v>
      </c>
      <c r="D38" s="3"/>
      <c r="E38" s="26">
        <f>SUM(E10:E37)</f>
        <v>1525.0000000000002</v>
      </c>
      <c r="F38" s="3"/>
      <c r="G38" s="3"/>
      <c r="H38" s="8">
        <f aca="true" t="shared" si="11" ref="H38:M38">SUM(H10:H37)</f>
        <v>2278.5</v>
      </c>
      <c r="I38" s="8">
        <f t="shared" si="11"/>
        <v>108379</v>
      </c>
      <c r="J38" s="8">
        <f t="shared" si="11"/>
        <v>15633</v>
      </c>
      <c r="K38" s="8">
        <f t="shared" si="11"/>
        <v>244475.625</v>
      </c>
      <c r="L38" s="8">
        <f t="shared" si="11"/>
        <v>23487.25</v>
      </c>
      <c r="M38" s="8">
        <f t="shared" si="11"/>
        <v>161783.5</v>
      </c>
      <c r="N38" s="22"/>
      <c r="O38" s="3"/>
      <c r="P38" s="3"/>
      <c r="Q38" s="3"/>
      <c r="R38" s="3"/>
      <c r="S38" s="8">
        <f>SUM(S10:S37)</f>
        <v>1693.7187071722235</v>
      </c>
      <c r="T38" s="20">
        <f>SUM(T10:T37)</f>
        <v>2668.772727272726</v>
      </c>
      <c r="U38" s="20">
        <f>SUM(U10:U37)</f>
        <v>975.0540201005026</v>
      </c>
      <c r="V38" s="14"/>
    </row>
    <row r="39" spans="1:22" ht="13.5" thickTop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V39" s="28"/>
    </row>
    <row r="40" spans="1:20" ht="12.7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8:AL54"/>
  <sheetViews>
    <sheetView workbookViewId="0" topLeftCell="A1">
      <selection activeCell="D33" sqref="D33"/>
    </sheetView>
  </sheetViews>
  <sheetFormatPr defaultColWidth="9.140625" defaultRowHeight="12.75"/>
  <cols>
    <col min="2" max="2" width="11.57421875" style="0" customWidth="1"/>
    <col min="3" max="3" width="11.8515625" style="0" customWidth="1"/>
    <col min="4" max="4" width="6.7109375" style="0" customWidth="1"/>
    <col min="5" max="5" width="13.57421875" style="0" customWidth="1"/>
    <col min="6" max="6" width="13.7109375" style="0" customWidth="1"/>
    <col min="7" max="7" width="6.7109375" style="0" customWidth="1"/>
    <col min="14" max="14" width="6.7109375" style="0" customWidth="1"/>
    <col min="16" max="16" width="10.421875" style="0" customWidth="1"/>
    <col min="17" max="17" width="16.140625" style="0" customWidth="1"/>
    <col min="18" max="18" width="6.7109375" style="0" customWidth="1"/>
    <col min="19" max="19" width="13.8515625" style="0" customWidth="1"/>
    <col min="20" max="20" width="14.28125" style="0" customWidth="1"/>
    <col min="21" max="22" width="13.421875" style="0" customWidth="1"/>
    <col min="23" max="23" width="12.8515625" style="0" customWidth="1"/>
    <col min="24" max="24" width="13.7109375" style="0" customWidth="1"/>
  </cols>
  <sheetData>
    <row r="8" spans="2:22" ht="13.5" thickBot="1">
      <c r="B8" s="6" t="s">
        <v>7</v>
      </c>
      <c r="C8" s="6" t="s">
        <v>8</v>
      </c>
      <c r="D8" s="3"/>
      <c r="E8" s="1" t="s">
        <v>42</v>
      </c>
      <c r="F8" s="1" t="s">
        <v>43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4" ht="15">
      <c r="B9" s="23" t="s">
        <v>4</v>
      </c>
      <c r="C9" s="24" t="s">
        <v>5</v>
      </c>
      <c r="D9" s="3"/>
      <c r="E9" s="16" t="s">
        <v>53</v>
      </c>
      <c r="F9" s="21" t="s">
        <v>54</v>
      </c>
      <c r="G9" s="6"/>
      <c r="H9" s="6" t="s">
        <v>30</v>
      </c>
      <c r="I9" s="6" t="s">
        <v>31</v>
      </c>
      <c r="J9" s="6" t="s">
        <v>32</v>
      </c>
      <c r="K9" s="6" t="s">
        <v>33</v>
      </c>
      <c r="L9" s="6" t="s">
        <v>34</v>
      </c>
      <c r="M9" s="6" t="s">
        <v>35</v>
      </c>
      <c r="N9" s="3"/>
      <c r="O9" s="17" t="s">
        <v>9</v>
      </c>
      <c r="P9" s="17" t="s">
        <v>10</v>
      </c>
      <c r="Q9" s="17" t="s">
        <v>13</v>
      </c>
      <c r="R9" s="3"/>
      <c r="S9" s="16" t="s">
        <v>17</v>
      </c>
      <c r="T9" s="21" t="s">
        <v>18</v>
      </c>
      <c r="U9" s="21" t="s">
        <v>19</v>
      </c>
      <c r="V9" s="14"/>
      <c r="W9" s="16" t="s">
        <v>28</v>
      </c>
      <c r="X9" s="21" t="s">
        <v>29</v>
      </c>
    </row>
    <row r="10" spans="2:24" ht="13.5" thickBot="1">
      <c r="B10" s="3">
        <v>6.2</v>
      </c>
      <c r="C10" s="15">
        <v>70</v>
      </c>
      <c r="D10" s="3"/>
      <c r="E10" s="3">
        <f>IF(B10="","",B10*$O$10+$O$13)</f>
        <v>65.77569386373537</v>
      </c>
      <c r="F10" s="15">
        <f>IF(B10="","",1/$P$10*B10-$P$13/$P$10)</f>
        <v>65.19333989040337</v>
      </c>
      <c r="G10" s="3"/>
      <c r="H10" s="3">
        <f>IF(B10="","",B10^2)</f>
        <v>38.440000000000005</v>
      </c>
      <c r="I10" s="3">
        <f>IF(C10="","",C10^2)</f>
        <v>4900</v>
      </c>
      <c r="J10" s="3">
        <f>IF(B10="","",B10*C10)</f>
        <v>434</v>
      </c>
      <c r="K10" s="4">
        <f>IF(B10="","",B10^4)</f>
        <v>1477.6336000000003</v>
      </c>
      <c r="L10" s="4">
        <f>IF(B10="","",B10^3)</f>
        <v>238.32800000000003</v>
      </c>
      <c r="M10" s="4">
        <f>IF(B10="","",H10*C10)</f>
        <v>2690.8</v>
      </c>
      <c r="N10" s="3"/>
      <c r="O10" s="18">
        <f>IF(B10="","",($Q$10*$J$38-B38*C38)/(Q10*H38-(B38)^2))</f>
        <v>14.169951817783739</v>
      </c>
      <c r="P10" s="18">
        <f>IF(B10="","",(Q10*J38-C38*B38)/(Q10*I38-(C38)^2))</f>
        <v>0.06060838315194151</v>
      </c>
      <c r="Q10" s="18">
        <f>IF(B10="","",COUNT(B10:B37))</f>
        <v>22</v>
      </c>
      <c r="R10" s="3"/>
      <c r="S10" s="3">
        <f>IF(E10="","",(E10-$Q$13)^2)</f>
        <v>12.549220907398146</v>
      </c>
      <c r="T10" s="15">
        <f>IF(C10="","",(C10-$Q$13)^2)</f>
        <v>0.4648760330578583</v>
      </c>
      <c r="U10" s="15">
        <f>IF(B10="","",(C10-E10)^2)</f>
        <v>17.844762332883008</v>
      </c>
      <c r="V10" s="22"/>
      <c r="W10" s="3">
        <v>4</v>
      </c>
      <c r="X10" s="15">
        <f>$O$26*W10^2+$O$29*W10+$O$32</f>
        <v>61.69917764744409</v>
      </c>
    </row>
    <row r="11" spans="2:24" ht="13.5" thickBot="1">
      <c r="B11" s="3">
        <v>7.3</v>
      </c>
      <c r="C11" s="15">
        <v>80</v>
      </c>
      <c r="D11" s="3"/>
      <c r="E11" s="3">
        <f aca="true" t="shared" si="0" ref="E11:E36">IF(B11="","",B11*$O$10+$O$13)</f>
        <v>81.36264086329749</v>
      </c>
      <c r="F11" s="15">
        <f aca="true" t="shared" si="1" ref="F11:F36">IF(B11="","",1/$P$10*B11-$P$13/$P$10)</f>
        <v>83.34264437262934</v>
      </c>
      <c r="G11" s="3"/>
      <c r="H11" s="3">
        <f aca="true" t="shared" si="2" ref="H11:I36">IF(B11="","",B11^2)</f>
        <v>53.29</v>
      </c>
      <c r="I11" s="3">
        <f t="shared" si="2"/>
        <v>6400</v>
      </c>
      <c r="J11" s="3">
        <f aca="true" t="shared" si="3" ref="J11:J36">IF(B11="","",B11*C11)</f>
        <v>584</v>
      </c>
      <c r="K11" s="4">
        <f aca="true" t="shared" si="4" ref="K11:K36">IF(B11="","",B11^4)</f>
        <v>2839.8241</v>
      </c>
      <c r="L11" s="4">
        <f aca="true" t="shared" si="5" ref="L11:L36">IF(B11="","",B11^3)</f>
        <v>389.017</v>
      </c>
      <c r="M11" s="4">
        <f aca="true" t="shared" si="6" ref="M11:M36">IF(B11="","",H11*C11)</f>
        <v>4263.2</v>
      </c>
      <c r="N11" s="3"/>
      <c r="O11" s="3"/>
      <c r="P11" s="3"/>
      <c r="Q11" s="3"/>
      <c r="R11" s="3"/>
      <c r="S11" s="3">
        <f aca="true" t="shared" si="7" ref="S11:S36">IF(E11="","",(E11-$Q$13)^2)</f>
        <v>145.06899368946875</v>
      </c>
      <c r="T11" s="15">
        <f aca="true" t="shared" si="8" ref="T11:T36">IF(C11="","",(C11-$Q$13)^2)</f>
        <v>114.1012396694216</v>
      </c>
      <c r="U11" s="15">
        <f aca="true" t="shared" si="9" ref="U11:U36">IF(B11="","",(C11-E11)^2)</f>
        <v>1.8567901223281174</v>
      </c>
      <c r="V11" s="22"/>
      <c r="W11" s="3">
        <v>4.1</v>
      </c>
      <c r="X11" s="15">
        <f aca="true" t="shared" si="10" ref="X11:X54">$O$26*W11^2+$O$29*W11+$O$32</f>
        <v>61.05341568446292</v>
      </c>
    </row>
    <row r="12" spans="2:24" ht="12.75">
      <c r="B12" s="3">
        <v>7.3</v>
      </c>
      <c r="C12" s="15">
        <v>85</v>
      </c>
      <c r="D12" s="3"/>
      <c r="E12" s="3">
        <f t="shared" si="0"/>
        <v>81.36264086329749</v>
      </c>
      <c r="F12" s="15">
        <f t="shared" si="1"/>
        <v>83.34264437262934</v>
      </c>
      <c r="G12" s="3"/>
      <c r="H12" s="3">
        <f t="shared" si="2"/>
        <v>53.29</v>
      </c>
      <c r="I12" s="3">
        <f t="shared" si="2"/>
        <v>7225</v>
      </c>
      <c r="J12" s="3">
        <f t="shared" si="3"/>
        <v>620.5</v>
      </c>
      <c r="K12" s="4">
        <f t="shared" si="4"/>
        <v>2839.8241</v>
      </c>
      <c r="L12" s="4">
        <f t="shared" si="5"/>
        <v>389.017</v>
      </c>
      <c r="M12" s="4">
        <f t="shared" si="6"/>
        <v>4529.65</v>
      </c>
      <c r="N12" s="3"/>
      <c r="O12" s="17" t="s">
        <v>11</v>
      </c>
      <c r="P12" s="17" t="s">
        <v>12</v>
      </c>
      <c r="Q12" s="17" t="s">
        <v>14</v>
      </c>
      <c r="R12" s="3"/>
      <c r="S12" s="3">
        <f t="shared" si="7"/>
        <v>145.06899368946875</v>
      </c>
      <c r="T12" s="15">
        <f t="shared" si="8"/>
        <v>245.91942148760347</v>
      </c>
      <c r="U12" s="15">
        <f t="shared" si="9"/>
        <v>13.23038148935326</v>
      </c>
      <c r="V12" s="22"/>
      <c r="W12" s="3">
        <v>4.2</v>
      </c>
      <c r="X12" s="15">
        <f t="shared" si="10"/>
        <v>60.48234720202801</v>
      </c>
    </row>
    <row r="13" spans="2:24" ht="13.5" thickBot="1">
      <c r="B13" s="3">
        <v>6</v>
      </c>
      <c r="C13" s="15">
        <v>61</v>
      </c>
      <c r="D13" s="3"/>
      <c r="E13" s="3">
        <f t="shared" si="0"/>
        <v>62.94170350017862</v>
      </c>
      <c r="F13" s="15">
        <f t="shared" si="1"/>
        <v>61.893466348180475</v>
      </c>
      <c r="G13" s="3"/>
      <c r="H13" s="3">
        <f t="shared" si="2"/>
        <v>36</v>
      </c>
      <c r="I13" s="3">
        <f t="shared" si="2"/>
        <v>3721</v>
      </c>
      <c r="J13" s="3">
        <f t="shared" si="3"/>
        <v>366</v>
      </c>
      <c r="K13" s="4">
        <f t="shared" si="4"/>
        <v>1296</v>
      </c>
      <c r="L13" s="4">
        <f t="shared" si="5"/>
        <v>216</v>
      </c>
      <c r="M13" s="4">
        <f t="shared" si="6"/>
        <v>2196</v>
      </c>
      <c r="N13" s="3"/>
      <c r="O13" s="18">
        <f>IF(B10="","",(H38*C38-J38*B38)/(Q10*H38-(B38)^2))</f>
        <v>-22.07800740652381</v>
      </c>
      <c r="P13" s="18">
        <f>IF(B10="","",(I38*B38-J38*C38)/(Q10*I38-(C38)^2))</f>
        <v>2.248737076967679</v>
      </c>
      <c r="Q13" s="18">
        <f>IF(B10="","",C38/Q10)</f>
        <v>69.31818181818181</v>
      </c>
      <c r="R13" s="3"/>
      <c r="S13" s="3">
        <f t="shared" si="7"/>
        <v>40.65947573996484</v>
      </c>
      <c r="T13" s="15">
        <f t="shared" si="8"/>
        <v>69.1921487603305</v>
      </c>
      <c r="U13" s="15">
        <f t="shared" si="9"/>
        <v>3.7702124826059</v>
      </c>
      <c r="V13" s="22"/>
      <c r="W13" s="3">
        <v>4.3</v>
      </c>
      <c r="X13" s="15">
        <f t="shared" si="10"/>
        <v>59.9859722001394</v>
      </c>
    </row>
    <row r="14" spans="2:24" ht="12.75">
      <c r="B14" s="3">
        <v>6.3</v>
      </c>
      <c r="C14" s="15">
        <v>63</v>
      </c>
      <c r="D14" s="3"/>
      <c r="E14" s="3">
        <f t="shared" si="0"/>
        <v>67.19268904551375</v>
      </c>
      <c r="F14" s="15">
        <f t="shared" si="1"/>
        <v>66.84327666151484</v>
      </c>
      <c r="G14" s="3"/>
      <c r="H14" s="3">
        <f t="shared" si="2"/>
        <v>39.69</v>
      </c>
      <c r="I14" s="3">
        <f t="shared" si="2"/>
        <v>3969</v>
      </c>
      <c r="J14" s="3">
        <f t="shared" si="3"/>
        <v>396.9</v>
      </c>
      <c r="K14" s="4">
        <f t="shared" si="4"/>
        <v>1575.2960999999998</v>
      </c>
      <c r="L14" s="4">
        <f t="shared" si="5"/>
        <v>250.04699999999997</v>
      </c>
      <c r="M14" s="4">
        <f t="shared" si="6"/>
        <v>2500.47</v>
      </c>
      <c r="N14" s="3"/>
      <c r="O14" s="3"/>
      <c r="P14" s="3"/>
      <c r="Q14" s="3"/>
      <c r="R14" s="3"/>
      <c r="S14" s="3">
        <f t="shared" si="7"/>
        <v>4.51771952666419</v>
      </c>
      <c r="T14" s="15">
        <f t="shared" si="8"/>
        <v>39.91942148760324</v>
      </c>
      <c r="U14" s="15">
        <f t="shared" si="9"/>
        <v>17.57864143237096</v>
      </c>
      <c r="V14" s="22"/>
      <c r="W14" s="3">
        <v>4.4</v>
      </c>
      <c r="X14" s="15">
        <f t="shared" si="10"/>
        <v>59.564290678797065</v>
      </c>
    </row>
    <row r="15" spans="2:24" ht="13.5" thickBot="1">
      <c r="B15" s="3">
        <v>8.2</v>
      </c>
      <c r="C15" s="15">
        <v>98</v>
      </c>
      <c r="D15" s="3"/>
      <c r="E15" s="3">
        <f t="shared" si="0"/>
        <v>94.11559749930284</v>
      </c>
      <c r="F15" s="15">
        <f t="shared" si="1"/>
        <v>98.19207531263237</v>
      </c>
      <c r="G15" s="3"/>
      <c r="H15" s="3">
        <f t="shared" si="2"/>
        <v>67.24</v>
      </c>
      <c r="I15" s="3">
        <f t="shared" si="2"/>
        <v>9604</v>
      </c>
      <c r="J15" s="3">
        <f t="shared" si="3"/>
        <v>803.5999999999999</v>
      </c>
      <c r="K15" s="4">
        <f t="shared" si="4"/>
        <v>4521.217599999999</v>
      </c>
      <c r="L15" s="4">
        <f t="shared" si="5"/>
        <v>551.3679999999999</v>
      </c>
      <c r="M15" s="4">
        <f t="shared" si="6"/>
        <v>6589.5199999999995</v>
      </c>
      <c r="N15" s="3"/>
      <c r="O15" s="3"/>
      <c r="P15" s="3"/>
      <c r="Q15" s="3"/>
      <c r="R15" s="3"/>
      <c r="S15" s="3">
        <f t="shared" si="7"/>
        <v>614.9118244623069</v>
      </c>
      <c r="T15" s="15">
        <f t="shared" si="8"/>
        <v>822.6466942148763</v>
      </c>
      <c r="U15" s="15">
        <f t="shared" si="9"/>
        <v>15.088582787422377</v>
      </c>
      <c r="V15" s="22"/>
      <c r="W15" s="3">
        <v>4.5</v>
      </c>
      <c r="X15" s="15">
        <f t="shared" si="10"/>
        <v>59.21730263800099</v>
      </c>
    </row>
    <row r="16" spans="2:24" ht="13.5" thickBot="1">
      <c r="B16" s="3">
        <v>6.2</v>
      </c>
      <c r="C16" s="15">
        <v>65</v>
      </c>
      <c r="D16" s="3"/>
      <c r="E16" s="3">
        <f t="shared" si="0"/>
        <v>65.77569386373537</v>
      </c>
      <c r="F16" s="15">
        <f t="shared" si="1"/>
        <v>65.19333989040337</v>
      </c>
      <c r="G16" s="3"/>
      <c r="H16" s="3">
        <f t="shared" si="2"/>
        <v>38.440000000000005</v>
      </c>
      <c r="I16" s="3">
        <f t="shared" si="2"/>
        <v>4225</v>
      </c>
      <c r="J16" s="3">
        <f t="shared" si="3"/>
        <v>403</v>
      </c>
      <c r="K16" s="4">
        <f t="shared" si="4"/>
        <v>1477.6336000000003</v>
      </c>
      <c r="L16" s="4">
        <f t="shared" si="5"/>
        <v>238.32800000000003</v>
      </c>
      <c r="M16" s="4">
        <f t="shared" si="6"/>
        <v>2498.6000000000004</v>
      </c>
      <c r="N16" s="3"/>
      <c r="O16" s="25" t="s">
        <v>16</v>
      </c>
      <c r="P16" s="19">
        <f>IF(B10="","",S38/T38)</f>
        <v>0.8588178690168088</v>
      </c>
      <c r="Q16" s="3"/>
      <c r="R16" s="3"/>
      <c r="S16" s="3">
        <f t="shared" si="7"/>
        <v>12.549220907398146</v>
      </c>
      <c r="T16" s="15">
        <f t="shared" si="8"/>
        <v>18.64669421487599</v>
      </c>
      <c r="U16" s="15">
        <f t="shared" si="9"/>
        <v>0.6017009702367065</v>
      </c>
      <c r="V16" s="22"/>
      <c r="W16" s="3">
        <v>4.6</v>
      </c>
      <c r="X16" s="15">
        <f t="shared" si="10"/>
        <v>58.94500807775121</v>
      </c>
    </row>
    <row r="17" spans="2:24" ht="13.5" thickBot="1">
      <c r="B17" s="3">
        <v>6.3</v>
      </c>
      <c r="C17" s="15">
        <v>61</v>
      </c>
      <c r="D17" s="3"/>
      <c r="E17" s="3">
        <f t="shared" si="0"/>
        <v>67.19268904551375</v>
      </c>
      <c r="F17" s="15">
        <f t="shared" si="1"/>
        <v>66.84327666151484</v>
      </c>
      <c r="G17" s="3"/>
      <c r="H17" s="3">
        <f t="shared" si="2"/>
        <v>39.69</v>
      </c>
      <c r="I17" s="3">
        <f t="shared" si="2"/>
        <v>3721</v>
      </c>
      <c r="J17" s="3">
        <f t="shared" si="3"/>
        <v>384.3</v>
      </c>
      <c r="K17" s="4">
        <f t="shared" si="4"/>
        <v>1575.2960999999998</v>
      </c>
      <c r="L17" s="4">
        <f t="shared" si="5"/>
        <v>250.04699999999997</v>
      </c>
      <c r="M17" s="4">
        <f t="shared" si="6"/>
        <v>2421.0899999999997</v>
      </c>
      <c r="N17" s="3"/>
      <c r="O17" s="25" t="s">
        <v>16</v>
      </c>
      <c r="P17" s="19">
        <f>IF(B10="","",S38/T38)</f>
        <v>0.8588178690168088</v>
      </c>
      <c r="Q17" s="3"/>
      <c r="R17" s="3"/>
      <c r="S17" s="3">
        <f t="shared" si="7"/>
        <v>4.51771952666419</v>
      </c>
      <c r="T17" s="15">
        <f t="shared" si="8"/>
        <v>69.1921487603305</v>
      </c>
      <c r="U17" s="15">
        <f t="shared" si="9"/>
        <v>38.34939761442594</v>
      </c>
      <c r="V17" s="22"/>
      <c r="W17" s="3">
        <v>4.7</v>
      </c>
      <c r="X17" s="15">
        <f t="shared" si="10"/>
        <v>58.74740699804772</v>
      </c>
    </row>
    <row r="18" spans="2:24" ht="13.5" thickBot="1">
      <c r="B18" s="3">
        <v>7.1</v>
      </c>
      <c r="C18" s="15">
        <v>70</v>
      </c>
      <c r="D18" s="3"/>
      <c r="E18" s="3">
        <f t="shared" si="0"/>
        <v>78.52865049974073</v>
      </c>
      <c r="F18" s="15">
        <f t="shared" si="1"/>
        <v>80.04277083040643</v>
      </c>
      <c r="G18" s="3"/>
      <c r="H18" s="3">
        <f t="shared" si="2"/>
        <v>50.41</v>
      </c>
      <c r="I18" s="3">
        <f t="shared" si="2"/>
        <v>4900</v>
      </c>
      <c r="J18" s="3">
        <f t="shared" si="3"/>
        <v>497</v>
      </c>
      <c r="K18" s="4">
        <f t="shared" si="4"/>
        <v>2541.1681</v>
      </c>
      <c r="L18" s="4">
        <f t="shared" si="5"/>
        <v>357.91099999999994</v>
      </c>
      <c r="M18" s="4">
        <f t="shared" si="6"/>
        <v>3528.7</v>
      </c>
      <c r="N18" s="3"/>
      <c r="O18" s="6"/>
      <c r="P18" s="3"/>
      <c r="Q18" s="3"/>
      <c r="R18" s="3"/>
      <c r="S18" s="3">
        <f t="shared" si="7"/>
        <v>84.83273333397774</v>
      </c>
      <c r="T18" s="15">
        <f t="shared" si="8"/>
        <v>0.4648760330578583</v>
      </c>
      <c r="U18" s="15">
        <f t="shared" si="9"/>
        <v>72.73787934672788</v>
      </c>
      <c r="V18" s="22"/>
      <c r="W18" s="3">
        <v>4.8</v>
      </c>
      <c r="X18" s="15">
        <f t="shared" si="10"/>
        <v>58.62449939889051</v>
      </c>
    </row>
    <row r="19" spans="2:24" ht="13.5" thickBot="1">
      <c r="B19" s="3">
        <v>5.5</v>
      </c>
      <c r="C19" s="15">
        <v>60</v>
      </c>
      <c r="D19" s="3"/>
      <c r="E19" s="3">
        <f t="shared" si="0"/>
        <v>55.856727591286756</v>
      </c>
      <c r="F19" s="15">
        <f t="shared" si="1"/>
        <v>53.643782492623224</v>
      </c>
      <c r="G19" s="3"/>
      <c r="H19" s="3">
        <f t="shared" si="2"/>
        <v>30.25</v>
      </c>
      <c r="I19" s="3">
        <f t="shared" si="2"/>
        <v>3600</v>
      </c>
      <c r="J19" s="3">
        <f t="shared" si="3"/>
        <v>330</v>
      </c>
      <c r="K19" s="4">
        <f t="shared" si="4"/>
        <v>915.0625</v>
      </c>
      <c r="L19" s="4">
        <f t="shared" si="5"/>
        <v>166.375</v>
      </c>
      <c r="M19" s="4">
        <f t="shared" si="6"/>
        <v>1815</v>
      </c>
      <c r="N19" s="3"/>
      <c r="O19" s="25" t="s">
        <v>15</v>
      </c>
      <c r="P19" s="19">
        <f>IF(P16="","",SQRT(P16))</f>
        <v>0.9267242680629492</v>
      </c>
      <c r="Q19" s="3"/>
      <c r="R19" s="3"/>
      <c r="S19" s="3">
        <f t="shared" si="7"/>
        <v>181.2107499027908</v>
      </c>
      <c r="T19" s="15">
        <f t="shared" si="8"/>
        <v>86.82851239669412</v>
      </c>
      <c r="U19" s="15">
        <f t="shared" si="9"/>
        <v>17.16670625280445</v>
      </c>
      <c r="V19" s="22"/>
      <c r="W19" s="3">
        <v>4.9</v>
      </c>
      <c r="X19" s="15">
        <f t="shared" si="10"/>
        <v>58.57628528027958</v>
      </c>
    </row>
    <row r="20" spans="2:24" ht="13.5" thickBot="1">
      <c r="B20" s="3">
        <v>6.4</v>
      </c>
      <c r="C20" s="15">
        <v>65</v>
      </c>
      <c r="D20" s="3"/>
      <c r="E20" s="3">
        <f t="shared" si="0"/>
        <v>68.60968422729212</v>
      </c>
      <c r="F20" s="15">
        <f t="shared" si="1"/>
        <v>68.49321343262628</v>
      </c>
      <c r="G20" s="3"/>
      <c r="H20" s="3">
        <f t="shared" si="2"/>
        <v>40.96000000000001</v>
      </c>
      <c r="I20" s="3">
        <f t="shared" si="2"/>
        <v>4225</v>
      </c>
      <c r="J20" s="3">
        <f t="shared" si="3"/>
        <v>416</v>
      </c>
      <c r="K20" s="4">
        <f t="shared" si="4"/>
        <v>1677.7216000000008</v>
      </c>
      <c r="L20" s="4">
        <f t="shared" si="5"/>
        <v>262.14400000000006</v>
      </c>
      <c r="M20" s="4">
        <f t="shared" si="6"/>
        <v>2662.4000000000005</v>
      </c>
      <c r="N20" s="3"/>
      <c r="O20" s="3"/>
      <c r="P20" s="3"/>
      <c r="Q20" s="3"/>
      <c r="R20" s="3"/>
      <c r="S20" s="3">
        <f t="shared" si="7"/>
        <v>0.5019688362964977</v>
      </c>
      <c r="T20" s="15">
        <f t="shared" si="8"/>
        <v>18.64669421487599</v>
      </c>
      <c r="U20" s="15">
        <f t="shared" si="9"/>
        <v>13.029820220761515</v>
      </c>
      <c r="V20" s="22"/>
      <c r="W20" s="3">
        <v>5</v>
      </c>
      <c r="X20" s="15">
        <f t="shared" si="10"/>
        <v>58.60276464221491</v>
      </c>
    </row>
    <row r="21" spans="2:24" ht="13.5" thickBot="1">
      <c r="B21" s="3">
        <v>5.6</v>
      </c>
      <c r="C21" s="15">
        <v>60</v>
      </c>
      <c r="D21" s="3"/>
      <c r="E21" s="3">
        <f t="shared" si="0"/>
        <v>57.27372277306512</v>
      </c>
      <c r="F21" s="15">
        <f t="shared" si="1"/>
        <v>55.293719263734666</v>
      </c>
      <c r="G21" s="3"/>
      <c r="H21" s="3">
        <f t="shared" si="2"/>
        <v>31.359999999999996</v>
      </c>
      <c r="I21" s="3">
        <f t="shared" si="2"/>
        <v>3600</v>
      </c>
      <c r="J21" s="3">
        <f t="shared" si="3"/>
        <v>336</v>
      </c>
      <c r="K21" s="4">
        <f t="shared" si="4"/>
        <v>983.4495999999997</v>
      </c>
      <c r="L21" s="4">
        <f t="shared" si="5"/>
        <v>175.61599999999996</v>
      </c>
      <c r="M21" s="4">
        <f t="shared" si="6"/>
        <v>1881.5999999999997</v>
      </c>
      <c r="N21" s="3"/>
      <c r="O21" s="25" t="s">
        <v>20</v>
      </c>
      <c r="P21" s="19">
        <f>IF(B10="","",(SQRT(AL22))/(E38/Q10))</f>
        <v>0.05970176333764465</v>
      </c>
      <c r="Q21" s="3"/>
      <c r="R21" s="3"/>
      <c r="S21" s="3">
        <f t="shared" si="7"/>
        <v>145.0689936894934</v>
      </c>
      <c r="T21" s="15">
        <f t="shared" si="8"/>
        <v>86.82851239669412</v>
      </c>
      <c r="U21" s="15">
        <f t="shared" si="9"/>
        <v>7.432587518103755</v>
      </c>
      <c r="V21" s="22"/>
      <c r="W21" s="3">
        <v>5.1</v>
      </c>
      <c r="X21" s="15">
        <f t="shared" si="10"/>
        <v>58.70393748469654</v>
      </c>
    </row>
    <row r="22" spans="2:38" ht="12.75">
      <c r="B22" s="3">
        <v>6.4</v>
      </c>
      <c r="C22" s="15">
        <v>68</v>
      </c>
      <c r="D22" s="3"/>
      <c r="E22" s="3">
        <f t="shared" si="0"/>
        <v>68.60968422729212</v>
      </c>
      <c r="F22" s="15">
        <f t="shared" si="1"/>
        <v>68.49321343262628</v>
      </c>
      <c r="G22" s="3"/>
      <c r="H22" s="3">
        <f t="shared" si="2"/>
        <v>40.96000000000001</v>
      </c>
      <c r="I22" s="3">
        <f t="shared" si="2"/>
        <v>4624</v>
      </c>
      <c r="J22" s="3">
        <f t="shared" si="3"/>
        <v>435.20000000000005</v>
      </c>
      <c r="K22" s="4">
        <f t="shared" si="4"/>
        <v>1677.7216000000008</v>
      </c>
      <c r="L22" s="4">
        <f t="shared" si="5"/>
        <v>262.14400000000006</v>
      </c>
      <c r="M22" s="4">
        <f t="shared" si="6"/>
        <v>2785.2800000000007</v>
      </c>
      <c r="N22" s="3"/>
      <c r="O22" s="3"/>
      <c r="P22" s="3"/>
      <c r="Q22" s="3"/>
      <c r="R22" s="3"/>
      <c r="S22" s="3">
        <f t="shared" si="7"/>
        <v>0.5019688362964977</v>
      </c>
      <c r="T22" s="15">
        <f t="shared" si="8"/>
        <v>1.7376033057851104</v>
      </c>
      <c r="U22" s="15">
        <f t="shared" si="9"/>
        <v>0.3717148570087904</v>
      </c>
      <c r="V22" s="22"/>
      <c r="W22" s="3">
        <v>5.2</v>
      </c>
      <c r="X22" s="15">
        <f t="shared" si="10"/>
        <v>58.87980380772444</v>
      </c>
      <c r="AK22" s="4"/>
      <c r="AL22" s="4">
        <f>IF(B10="","",U38/Q10)</f>
        <v>17.126500943010324</v>
      </c>
    </row>
    <row r="23" spans="2:38" ht="12.75">
      <c r="B23" s="3">
        <v>6.4</v>
      </c>
      <c r="C23" s="15">
        <v>71</v>
      </c>
      <c r="D23" s="3"/>
      <c r="E23" s="3">
        <f t="shared" si="0"/>
        <v>68.60968422729212</v>
      </c>
      <c r="F23" s="15">
        <f t="shared" si="1"/>
        <v>68.49321343262628</v>
      </c>
      <c r="G23" s="3"/>
      <c r="H23" s="3">
        <f t="shared" si="2"/>
        <v>40.96000000000001</v>
      </c>
      <c r="I23" s="3">
        <f t="shared" si="2"/>
        <v>5041</v>
      </c>
      <c r="J23" s="3">
        <f t="shared" si="3"/>
        <v>454.40000000000003</v>
      </c>
      <c r="K23" s="4">
        <f t="shared" si="4"/>
        <v>1677.7216000000008</v>
      </c>
      <c r="L23" s="4">
        <f t="shared" si="5"/>
        <v>262.14400000000006</v>
      </c>
      <c r="M23" s="4">
        <f t="shared" si="6"/>
        <v>2908.1600000000008</v>
      </c>
      <c r="N23" s="3"/>
      <c r="O23" s="3"/>
      <c r="P23" s="3"/>
      <c r="Q23" s="3"/>
      <c r="R23" s="3"/>
      <c r="S23" s="3">
        <f t="shared" si="7"/>
        <v>0.5019688362964977</v>
      </c>
      <c r="T23" s="15">
        <f t="shared" si="8"/>
        <v>2.828512396694232</v>
      </c>
      <c r="U23" s="15">
        <f t="shared" si="9"/>
        <v>5.713609493256065</v>
      </c>
      <c r="V23" s="22"/>
      <c r="W23" s="3">
        <v>5.3</v>
      </c>
      <c r="X23" s="15">
        <f t="shared" si="10"/>
        <v>59.130363611298634</v>
      </c>
      <c r="AK23" s="4"/>
      <c r="AL23" s="4"/>
    </row>
    <row r="24" spans="2:38" ht="12.75">
      <c r="B24" s="3">
        <v>6.3</v>
      </c>
      <c r="C24" s="15">
        <v>65</v>
      </c>
      <c r="D24" s="3"/>
      <c r="E24" s="3">
        <f t="shared" si="0"/>
        <v>67.19268904551375</v>
      </c>
      <c r="F24" s="15">
        <f t="shared" si="1"/>
        <v>66.84327666151484</v>
      </c>
      <c r="G24" s="3"/>
      <c r="H24" s="3">
        <f t="shared" si="2"/>
        <v>39.69</v>
      </c>
      <c r="I24" s="3">
        <f t="shared" si="2"/>
        <v>4225</v>
      </c>
      <c r="J24" s="3">
        <f t="shared" si="3"/>
        <v>409.5</v>
      </c>
      <c r="K24" s="4">
        <f t="shared" si="4"/>
        <v>1575.2960999999998</v>
      </c>
      <c r="L24" s="4">
        <f t="shared" si="5"/>
        <v>250.04699999999997</v>
      </c>
      <c r="M24" s="4">
        <f t="shared" si="6"/>
        <v>2579.85</v>
      </c>
      <c r="N24" s="3"/>
      <c r="O24" s="3"/>
      <c r="P24" s="3"/>
      <c r="Q24" s="3"/>
      <c r="R24" s="3"/>
      <c r="S24" s="3">
        <f t="shared" si="7"/>
        <v>4.51771952666419</v>
      </c>
      <c r="T24" s="15">
        <f t="shared" si="8"/>
        <v>18.64669421487599</v>
      </c>
      <c r="U24" s="15">
        <f t="shared" si="9"/>
        <v>4.807885250315979</v>
      </c>
      <c r="V24" s="22"/>
      <c r="W24" s="3">
        <v>5.4</v>
      </c>
      <c r="X24" s="15">
        <f t="shared" si="10"/>
        <v>59.4556168954191</v>
      </c>
      <c r="AK24" s="4" t="s">
        <v>24</v>
      </c>
      <c r="AL24" s="4">
        <f>IF(B10="","",($Q$10*K38*H38)-(K38*(B38)^2)-(Q10*(L38)^2)+(L38*B38*H38)+(H38*L38*B38)-(H38)^3)</f>
        <v>2236.383935689926</v>
      </c>
    </row>
    <row r="25" spans="2:38" ht="12.75">
      <c r="B25" s="3">
        <v>6.4</v>
      </c>
      <c r="C25" s="15">
        <v>75</v>
      </c>
      <c r="D25" s="3"/>
      <c r="E25" s="3">
        <f t="shared" si="0"/>
        <v>68.60968422729212</v>
      </c>
      <c r="F25" s="15">
        <f t="shared" si="1"/>
        <v>68.49321343262628</v>
      </c>
      <c r="G25" s="3"/>
      <c r="H25" s="3">
        <f t="shared" si="2"/>
        <v>40.96000000000001</v>
      </c>
      <c r="I25" s="3">
        <f t="shared" si="2"/>
        <v>5625</v>
      </c>
      <c r="J25" s="3">
        <f t="shared" si="3"/>
        <v>480</v>
      </c>
      <c r="K25" s="4">
        <f t="shared" si="4"/>
        <v>1677.7216000000008</v>
      </c>
      <c r="L25" s="4">
        <f t="shared" si="5"/>
        <v>262.14400000000006</v>
      </c>
      <c r="M25" s="4">
        <f t="shared" si="6"/>
        <v>3072.0000000000005</v>
      </c>
      <c r="N25" s="3"/>
      <c r="O25" s="6" t="s">
        <v>21</v>
      </c>
      <c r="P25" s="3"/>
      <c r="Q25" s="3"/>
      <c r="R25" s="3"/>
      <c r="S25" s="3">
        <f t="shared" si="7"/>
        <v>0.5019688362964977</v>
      </c>
      <c r="T25" s="15">
        <f t="shared" si="8"/>
        <v>32.283057851239725</v>
      </c>
      <c r="U25" s="15">
        <f t="shared" si="9"/>
        <v>40.8361356749191</v>
      </c>
      <c r="V25" s="22"/>
      <c r="W25" s="3">
        <v>5.5</v>
      </c>
      <c r="X25" s="15">
        <f t="shared" si="10"/>
        <v>59.855563660085835</v>
      </c>
      <c r="AK25" s="4" t="s">
        <v>25</v>
      </c>
      <c r="AL25" s="4">
        <f>IF(B10="","",(Q10*H38*M38)-(M38*(B38)^2)-(Q10*L38*J38)+(L38*B38*C38)+(B38*H38*J38)-(C38*(H38)^2))</f>
        <v>8352.164999723434</v>
      </c>
    </row>
    <row r="26" spans="2:38" ht="12.75">
      <c r="B26" s="3">
        <v>6.3</v>
      </c>
      <c r="C26" s="15">
        <v>65</v>
      </c>
      <c r="D26" s="3"/>
      <c r="E26" s="3">
        <f t="shared" si="0"/>
        <v>67.19268904551375</v>
      </c>
      <c r="F26" s="15">
        <f t="shared" si="1"/>
        <v>66.84327666151484</v>
      </c>
      <c r="G26" s="3"/>
      <c r="H26" s="3">
        <f t="shared" si="2"/>
        <v>39.69</v>
      </c>
      <c r="I26" s="3">
        <f t="shared" si="2"/>
        <v>4225</v>
      </c>
      <c r="J26" s="3">
        <f t="shared" si="3"/>
        <v>409.5</v>
      </c>
      <c r="K26" s="4">
        <f t="shared" si="4"/>
        <v>1575.2960999999998</v>
      </c>
      <c r="L26" s="4">
        <f t="shared" si="5"/>
        <v>250.04699999999997</v>
      </c>
      <c r="M26" s="4">
        <f t="shared" si="6"/>
        <v>2579.85</v>
      </c>
      <c r="N26" s="3"/>
      <c r="O26" s="3">
        <f>AL25/AL24</f>
        <v>3.7346740273140018</v>
      </c>
      <c r="P26" s="3"/>
      <c r="Q26" s="3"/>
      <c r="R26" s="3"/>
      <c r="S26" s="3">
        <f t="shared" si="7"/>
        <v>4.51771952666419</v>
      </c>
      <c r="T26" s="15">
        <f t="shared" si="8"/>
        <v>18.64669421487599</v>
      </c>
      <c r="U26" s="15">
        <f t="shared" si="9"/>
        <v>4.807885250315979</v>
      </c>
      <c r="V26" s="22"/>
      <c r="W26" s="3">
        <v>5.6</v>
      </c>
      <c r="X26" s="15">
        <f t="shared" si="10"/>
        <v>60.33020390529883</v>
      </c>
      <c r="AK26" s="4" t="s">
        <v>26</v>
      </c>
      <c r="AL26" s="4">
        <f>IF(B10="","",(Q10*K38*J38)-(C38*K38*B38)-(Q10*M38*L38)+(M38*B38*H38)+(H38*L38*C38)-(J38*H38^2))</f>
        <v>-82094.25330066681</v>
      </c>
    </row>
    <row r="27" spans="2:38" ht="12.75">
      <c r="B27" s="3">
        <v>5.9</v>
      </c>
      <c r="C27" s="15">
        <v>60</v>
      </c>
      <c r="D27" s="3"/>
      <c r="E27" s="3">
        <f t="shared" si="0"/>
        <v>61.52470831840026</v>
      </c>
      <c r="F27" s="15">
        <f t="shared" si="1"/>
        <v>60.24352957706903</v>
      </c>
      <c r="G27" s="3"/>
      <c r="H27" s="3">
        <f t="shared" si="2"/>
        <v>34.81</v>
      </c>
      <c r="I27" s="3">
        <f t="shared" si="2"/>
        <v>3600</v>
      </c>
      <c r="J27" s="3">
        <f t="shared" si="3"/>
        <v>354</v>
      </c>
      <c r="K27" s="4">
        <f t="shared" si="4"/>
        <v>1211.7361</v>
      </c>
      <c r="L27" s="4">
        <f t="shared" si="5"/>
        <v>205.37900000000002</v>
      </c>
      <c r="M27" s="4">
        <f t="shared" si="6"/>
        <v>2088.6000000000004</v>
      </c>
      <c r="N27" s="3"/>
      <c r="O27" s="3"/>
      <c r="P27" s="3"/>
      <c r="Q27" s="3"/>
      <c r="R27" s="3"/>
      <c r="S27" s="3">
        <f t="shared" si="7"/>
        <v>60.738229191797366</v>
      </c>
      <c r="T27" s="15">
        <f t="shared" si="8"/>
        <v>86.82851239669412</v>
      </c>
      <c r="U27" s="15">
        <f t="shared" si="9"/>
        <v>2.3247354561989417</v>
      </c>
      <c r="V27" s="22"/>
      <c r="W27" s="3">
        <v>5.7</v>
      </c>
      <c r="X27" s="15">
        <f t="shared" si="10"/>
        <v>60.87953763105814</v>
      </c>
      <c r="AK27" s="4" t="s">
        <v>27</v>
      </c>
      <c r="AL27" s="4">
        <f>IF(B10="","",(K38*H38*C38)-(K38*B38*J38)-(L38*L38*C38)+(L38*H38*J38)+(M38*L38*B38)-(M38*H38*H38))</f>
        <v>332725.42294311523</v>
      </c>
    </row>
    <row r="28" spans="2:24" ht="12.75">
      <c r="B28" s="3">
        <v>6.4</v>
      </c>
      <c r="C28" s="15">
        <v>62</v>
      </c>
      <c r="D28" s="3"/>
      <c r="E28" s="3">
        <f t="shared" si="0"/>
        <v>68.60968422729212</v>
      </c>
      <c r="F28" s="15">
        <f t="shared" si="1"/>
        <v>68.49321343262628</v>
      </c>
      <c r="G28" s="3"/>
      <c r="H28" s="3">
        <f t="shared" si="2"/>
        <v>40.96000000000001</v>
      </c>
      <c r="I28" s="3">
        <f t="shared" si="2"/>
        <v>3844</v>
      </c>
      <c r="J28" s="3">
        <f t="shared" si="3"/>
        <v>396.8</v>
      </c>
      <c r="K28" s="4">
        <f t="shared" si="4"/>
        <v>1677.7216000000008</v>
      </c>
      <c r="L28" s="4">
        <f t="shared" si="5"/>
        <v>262.14400000000006</v>
      </c>
      <c r="M28" s="4">
        <f t="shared" si="6"/>
        <v>2539.5200000000004</v>
      </c>
      <c r="N28" s="3"/>
      <c r="O28" s="6" t="s">
        <v>22</v>
      </c>
      <c r="P28" s="3"/>
      <c r="Q28" s="3"/>
      <c r="R28" s="3"/>
      <c r="S28" s="3">
        <f t="shared" si="7"/>
        <v>0.5019688362964977</v>
      </c>
      <c r="T28" s="15">
        <f t="shared" si="8"/>
        <v>53.555785123966864</v>
      </c>
      <c r="U28" s="15">
        <f t="shared" si="9"/>
        <v>43.68792558451424</v>
      </c>
      <c r="V28" s="22"/>
      <c r="W28" s="3">
        <v>5.8</v>
      </c>
      <c r="X28" s="15">
        <f t="shared" si="10"/>
        <v>61.503564837363726</v>
      </c>
    </row>
    <row r="29" spans="2:24" ht="12.75">
      <c r="B29" s="3">
        <v>8.1</v>
      </c>
      <c r="C29" s="15">
        <v>97</v>
      </c>
      <c r="D29" s="3"/>
      <c r="E29" s="3">
        <f t="shared" si="0"/>
        <v>92.69860231752448</v>
      </c>
      <c r="F29" s="15">
        <f t="shared" si="1"/>
        <v>96.54213854152093</v>
      </c>
      <c r="G29" s="3"/>
      <c r="H29" s="3">
        <f t="shared" si="2"/>
        <v>65.61</v>
      </c>
      <c r="I29" s="3">
        <f t="shared" si="2"/>
        <v>9409</v>
      </c>
      <c r="J29" s="3">
        <f t="shared" si="3"/>
        <v>785.6999999999999</v>
      </c>
      <c r="K29" s="4">
        <f t="shared" si="4"/>
        <v>4304.6721</v>
      </c>
      <c r="L29" s="4">
        <f t="shared" si="5"/>
        <v>531.4409999999999</v>
      </c>
      <c r="M29" s="4">
        <f t="shared" si="6"/>
        <v>6364.17</v>
      </c>
      <c r="N29" s="3"/>
      <c r="O29" s="3">
        <f>AL26/AL24</f>
        <v>-36.708479251055195</v>
      </c>
      <c r="P29" s="3"/>
      <c r="Q29" s="3"/>
      <c r="R29" s="3"/>
      <c r="S29" s="3">
        <f t="shared" si="7"/>
        <v>546.6440627260826</v>
      </c>
      <c r="T29" s="15">
        <f t="shared" si="8"/>
        <v>766.28305785124</v>
      </c>
      <c r="U29" s="15">
        <f t="shared" si="9"/>
        <v>18.502022022805814</v>
      </c>
      <c r="V29" s="22"/>
      <c r="W29" s="3">
        <v>5.9</v>
      </c>
      <c r="X29" s="15">
        <f t="shared" si="10"/>
        <v>62.2022855242156</v>
      </c>
    </row>
    <row r="30" spans="2:24" ht="12.75">
      <c r="B30" s="3">
        <v>5.9</v>
      </c>
      <c r="C30" s="15">
        <v>64</v>
      </c>
      <c r="D30" s="3"/>
      <c r="E30" s="3">
        <f t="shared" si="0"/>
        <v>61.52470831840026</v>
      </c>
      <c r="F30" s="15">
        <f t="shared" si="1"/>
        <v>60.24352957706903</v>
      </c>
      <c r="G30" s="3"/>
      <c r="H30" s="3">
        <f t="shared" si="2"/>
        <v>34.81</v>
      </c>
      <c r="I30" s="3">
        <f t="shared" si="2"/>
        <v>4096</v>
      </c>
      <c r="J30" s="3">
        <f t="shared" si="3"/>
        <v>377.6</v>
      </c>
      <c r="K30" s="4">
        <f t="shared" si="4"/>
        <v>1211.7361</v>
      </c>
      <c r="L30" s="4">
        <f t="shared" si="5"/>
        <v>205.37900000000002</v>
      </c>
      <c r="M30" s="4">
        <f t="shared" si="6"/>
        <v>2227.84</v>
      </c>
      <c r="N30" s="3"/>
      <c r="O30" s="3"/>
      <c r="P30" s="3"/>
      <c r="Q30" s="3"/>
      <c r="R30" s="3"/>
      <c r="S30" s="3">
        <f t="shared" si="7"/>
        <v>60.738229191797366</v>
      </c>
      <c r="T30" s="15">
        <f t="shared" si="8"/>
        <v>28.283057851239615</v>
      </c>
      <c r="U30" s="15">
        <f t="shared" si="9"/>
        <v>6.12706890899688</v>
      </c>
      <c r="V30" s="22"/>
      <c r="W30" s="3">
        <v>6</v>
      </c>
      <c r="X30" s="15">
        <f t="shared" si="10"/>
        <v>62.97569969161373</v>
      </c>
    </row>
    <row r="31" spans="2:24" ht="12.75">
      <c r="B31" s="3">
        <v>5.4</v>
      </c>
      <c r="C31" s="15">
        <v>60</v>
      </c>
      <c r="D31" s="3"/>
      <c r="E31" s="3">
        <f t="shared" si="0"/>
        <v>54.43973240950838</v>
      </c>
      <c r="F31" s="15">
        <f t="shared" si="1"/>
        <v>51.99384572151178</v>
      </c>
      <c r="G31" s="3"/>
      <c r="H31" s="3">
        <f t="shared" si="2"/>
        <v>29.160000000000004</v>
      </c>
      <c r="I31" s="3">
        <f t="shared" si="2"/>
        <v>3600</v>
      </c>
      <c r="J31" s="3">
        <f t="shared" si="3"/>
        <v>324</v>
      </c>
      <c r="K31" s="4">
        <f t="shared" si="4"/>
        <v>850.3056000000003</v>
      </c>
      <c r="L31" s="4">
        <f t="shared" si="5"/>
        <v>157.46400000000003</v>
      </c>
      <c r="M31" s="4">
        <f t="shared" si="6"/>
        <v>1749.6000000000001</v>
      </c>
      <c r="N31" s="3"/>
      <c r="O31" s="6" t="s">
        <v>23</v>
      </c>
      <c r="P31" s="3"/>
      <c r="Q31" s="3"/>
      <c r="R31" s="3"/>
      <c r="S31" s="3">
        <f t="shared" si="7"/>
        <v>221.3682568064548</v>
      </c>
      <c r="T31" s="15">
        <f t="shared" si="8"/>
        <v>86.82851239669412</v>
      </c>
      <c r="U31" s="15">
        <f t="shared" si="9"/>
        <v>30.91657567787148</v>
      </c>
      <c r="V31" s="22"/>
      <c r="W31" s="3">
        <v>6.1</v>
      </c>
      <c r="X31" s="15">
        <f t="shared" si="10"/>
        <v>63.82380733955816</v>
      </c>
    </row>
    <row r="32" spans="2:24" ht="12.75">
      <c r="B32" s="3"/>
      <c r="C32" s="15"/>
      <c r="D32" s="3"/>
      <c r="E32" s="3">
        <f t="shared" si="0"/>
      </c>
      <c r="F32" s="15">
        <f t="shared" si="1"/>
      </c>
      <c r="G32" s="3"/>
      <c r="H32" s="3">
        <f t="shared" si="2"/>
      </c>
      <c r="I32" s="3">
        <f t="shared" si="2"/>
      </c>
      <c r="J32" s="3">
        <f t="shared" si="3"/>
      </c>
      <c r="K32" s="4">
        <f t="shared" si="4"/>
      </c>
      <c r="L32" s="4">
        <f t="shared" si="5"/>
      </c>
      <c r="M32" s="4">
        <f t="shared" si="6"/>
      </c>
      <c r="N32" s="3"/>
      <c r="O32" s="3">
        <f>AL27/AL24</f>
        <v>148.77831021464084</v>
      </c>
      <c r="P32" s="3"/>
      <c r="Q32" s="3"/>
      <c r="R32" s="3"/>
      <c r="S32" s="3">
        <f t="shared" si="7"/>
      </c>
      <c r="T32" s="15">
        <f t="shared" si="8"/>
      </c>
      <c r="U32" s="15">
        <f t="shared" si="9"/>
      </c>
      <c r="V32" s="22"/>
      <c r="W32" s="3">
        <v>6.2</v>
      </c>
      <c r="X32" s="15">
        <f t="shared" si="10"/>
        <v>64.74660846804889</v>
      </c>
    </row>
    <row r="33" spans="2:24" ht="12.75">
      <c r="B33" s="3"/>
      <c r="C33" s="15"/>
      <c r="D33" s="3"/>
      <c r="E33" s="3">
        <f t="shared" si="0"/>
      </c>
      <c r="F33" s="15">
        <f t="shared" si="1"/>
      </c>
      <c r="G33" s="3"/>
      <c r="H33" s="3">
        <f t="shared" si="2"/>
      </c>
      <c r="I33" s="3">
        <f t="shared" si="2"/>
      </c>
      <c r="J33" s="3">
        <f t="shared" si="3"/>
      </c>
      <c r="K33" s="4">
        <f t="shared" si="4"/>
      </c>
      <c r="L33" s="4">
        <f t="shared" si="5"/>
      </c>
      <c r="M33" s="4">
        <f t="shared" si="6"/>
      </c>
      <c r="N33" s="3"/>
      <c r="O33" s="3"/>
      <c r="P33" s="3"/>
      <c r="Q33" s="3"/>
      <c r="R33" s="3"/>
      <c r="S33" s="3">
        <f t="shared" si="7"/>
      </c>
      <c r="T33" s="15">
        <f t="shared" si="8"/>
      </c>
      <c r="U33" s="15">
        <f t="shared" si="9"/>
      </c>
      <c r="V33" s="22"/>
      <c r="W33" s="3">
        <v>6.3</v>
      </c>
      <c r="X33" s="15">
        <f t="shared" si="10"/>
        <v>65.74410307708584</v>
      </c>
    </row>
    <row r="34" spans="2:24" ht="12.75">
      <c r="B34" s="3"/>
      <c r="C34" s="15"/>
      <c r="D34" s="3"/>
      <c r="E34" s="3">
        <f t="shared" si="0"/>
      </c>
      <c r="F34" s="15">
        <f t="shared" si="1"/>
      </c>
      <c r="G34" s="3"/>
      <c r="H34" s="3">
        <f t="shared" si="2"/>
      </c>
      <c r="I34" s="3">
        <f t="shared" si="2"/>
      </c>
      <c r="J34" s="3">
        <f t="shared" si="3"/>
      </c>
      <c r="K34" s="4">
        <f t="shared" si="4"/>
      </c>
      <c r="L34" s="4">
        <f t="shared" si="5"/>
      </c>
      <c r="M34" s="4">
        <f t="shared" si="6"/>
      </c>
      <c r="N34" s="3"/>
      <c r="O34" s="3"/>
      <c r="P34" s="3"/>
      <c r="Q34" s="3"/>
      <c r="R34" s="3"/>
      <c r="S34" s="3">
        <f t="shared" si="7"/>
      </c>
      <c r="T34" s="15">
        <f t="shared" si="8"/>
      </c>
      <c r="U34" s="15">
        <f t="shared" si="9"/>
      </c>
      <c r="V34" s="22"/>
      <c r="W34" s="3">
        <v>6.4</v>
      </c>
      <c r="X34" s="15">
        <f t="shared" si="10"/>
        <v>66.81629116666915</v>
      </c>
    </row>
    <row r="35" spans="2:24" ht="12.75">
      <c r="B35" s="3"/>
      <c r="C35" s="15"/>
      <c r="D35" s="3"/>
      <c r="E35" s="3">
        <f t="shared" si="0"/>
      </c>
      <c r="F35" s="15">
        <f t="shared" si="1"/>
      </c>
      <c r="G35" s="3"/>
      <c r="H35" s="3">
        <f t="shared" si="2"/>
      </c>
      <c r="I35" s="3">
        <f t="shared" si="2"/>
      </c>
      <c r="J35" s="3">
        <f t="shared" si="3"/>
      </c>
      <c r="K35" s="4">
        <f t="shared" si="4"/>
      </c>
      <c r="L35" s="4">
        <f t="shared" si="5"/>
      </c>
      <c r="M35" s="4">
        <f t="shared" si="6"/>
      </c>
      <c r="N35" s="3"/>
      <c r="O35" s="3"/>
      <c r="P35" s="3"/>
      <c r="Q35" s="3"/>
      <c r="R35" s="3"/>
      <c r="S35" s="3">
        <f t="shared" si="7"/>
      </c>
      <c r="T35" s="15">
        <f t="shared" si="8"/>
      </c>
      <c r="U35" s="15">
        <f t="shared" si="9"/>
      </c>
      <c r="V35" s="22"/>
      <c r="W35" s="3">
        <v>6.5</v>
      </c>
      <c r="X35" s="15">
        <f t="shared" si="10"/>
        <v>67.96317273679864</v>
      </c>
    </row>
    <row r="36" spans="2:24" ht="12.75">
      <c r="B36" s="22"/>
      <c r="C36" s="15"/>
      <c r="D36" s="3"/>
      <c r="E36" s="3">
        <f t="shared" si="0"/>
      </c>
      <c r="F36" s="15">
        <f t="shared" si="1"/>
      </c>
      <c r="G36" s="3"/>
      <c r="H36" s="3">
        <f t="shared" si="2"/>
      </c>
      <c r="I36" s="3">
        <f t="shared" si="2"/>
      </c>
      <c r="J36" s="3">
        <f t="shared" si="3"/>
      </c>
      <c r="K36" s="4">
        <f t="shared" si="4"/>
      </c>
      <c r="L36" s="4">
        <f t="shared" si="5"/>
      </c>
      <c r="M36" s="4">
        <f t="shared" si="6"/>
      </c>
      <c r="N36" s="3"/>
      <c r="O36" s="3"/>
      <c r="P36" s="3"/>
      <c r="Q36" s="3"/>
      <c r="R36" s="3"/>
      <c r="S36" s="3">
        <f t="shared" si="7"/>
      </c>
      <c r="T36" s="15">
        <f t="shared" si="8"/>
      </c>
      <c r="U36" s="15">
        <f t="shared" si="9"/>
      </c>
      <c r="V36" s="22"/>
      <c r="W36" s="3">
        <v>7.2</v>
      </c>
      <c r="X36" s="15">
        <f t="shared" si="10"/>
        <v>78.08276118300131</v>
      </c>
    </row>
    <row r="37" spans="2:24" ht="15">
      <c r="B37" s="2" t="s">
        <v>52</v>
      </c>
      <c r="C37" s="30" t="s">
        <v>55</v>
      </c>
      <c r="D37" s="3"/>
      <c r="E37" s="30" t="s">
        <v>57</v>
      </c>
      <c r="F37" s="15"/>
      <c r="G37" s="3"/>
      <c r="H37" s="2" t="s">
        <v>36</v>
      </c>
      <c r="I37" s="2" t="s">
        <v>37</v>
      </c>
      <c r="J37" s="2" t="s">
        <v>38</v>
      </c>
      <c r="K37" s="2" t="s">
        <v>39</v>
      </c>
      <c r="L37" s="2" t="s">
        <v>40</v>
      </c>
      <c r="M37" s="2" t="s">
        <v>41</v>
      </c>
      <c r="N37" s="3"/>
      <c r="O37" s="3"/>
      <c r="P37" s="3"/>
      <c r="Q37" s="3"/>
      <c r="R37" s="3"/>
      <c r="S37" s="3"/>
      <c r="T37" s="15"/>
      <c r="U37" s="15"/>
      <c r="V37" s="22"/>
      <c r="W37" s="3">
        <v>7.3</v>
      </c>
      <c r="X37" s="15">
        <f t="shared" si="10"/>
        <v>79.82719059750104</v>
      </c>
    </row>
    <row r="38" spans="2:24" ht="19.5" customHeight="1" thickBot="1">
      <c r="B38" s="8">
        <f>SUM(B10:B37)</f>
        <v>141.90000000000003</v>
      </c>
      <c r="C38" s="20">
        <f>SUM(C10:C37)</f>
        <v>1525</v>
      </c>
      <c r="D38" s="3"/>
      <c r="E38" s="26">
        <f>SUM(E10:E37)</f>
        <v>1524.9999999999886</v>
      </c>
      <c r="F38" s="3"/>
      <c r="G38" s="3"/>
      <c r="H38" s="8">
        <f aca="true" t="shared" si="11" ref="H38:M38">SUM(H10:H37)</f>
        <v>926.6700000000002</v>
      </c>
      <c r="I38" s="8">
        <f t="shared" si="11"/>
        <v>108379</v>
      </c>
      <c r="J38" s="8">
        <f t="shared" si="11"/>
        <v>9998</v>
      </c>
      <c r="K38" s="8">
        <f t="shared" si="11"/>
        <v>41160.0555</v>
      </c>
      <c r="L38" s="8">
        <f t="shared" si="11"/>
        <v>6132.531</v>
      </c>
      <c r="M38" s="8">
        <f t="shared" si="11"/>
        <v>66471.9</v>
      </c>
      <c r="N38" s="3"/>
      <c r="O38" s="3"/>
      <c r="P38" s="3"/>
      <c r="Q38" s="3"/>
      <c r="R38" s="3"/>
      <c r="S38" s="8">
        <f>SUM(S10:S37)</f>
        <v>2291.9897065265395</v>
      </c>
      <c r="T38" s="20">
        <f>SUM(T10:T37)</f>
        <v>2668.772727272726</v>
      </c>
      <c r="U38" s="20">
        <f>SUM(U10:U37)</f>
        <v>376.7830207462271</v>
      </c>
      <c r="V38" s="14"/>
      <c r="W38" s="3">
        <v>7.4</v>
      </c>
      <c r="X38" s="15">
        <f t="shared" si="10"/>
        <v>81.64631349254714</v>
      </c>
    </row>
    <row r="39" spans="2:24" ht="13.5" thickTop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v>7.5</v>
      </c>
      <c r="X39" s="15">
        <f t="shared" si="10"/>
        <v>83.5401298681395</v>
      </c>
    </row>
    <row r="40" spans="2:24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7.6</v>
      </c>
      <c r="X40" s="15">
        <f t="shared" si="10"/>
        <v>85.50863972427808</v>
      </c>
    </row>
    <row r="41" spans="2:2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7.7</v>
      </c>
      <c r="X41" s="15">
        <f t="shared" si="10"/>
        <v>87.55184306096302</v>
      </c>
    </row>
    <row r="42" spans="23:24" ht="12.75">
      <c r="W42" s="3">
        <v>7.8</v>
      </c>
      <c r="X42" s="15">
        <f t="shared" si="10"/>
        <v>89.6697398781942</v>
      </c>
    </row>
    <row r="43" spans="23:24" ht="12.75">
      <c r="W43" s="3">
        <v>7.9</v>
      </c>
      <c r="X43" s="15">
        <f t="shared" si="10"/>
        <v>91.86233017597169</v>
      </c>
    </row>
    <row r="44" spans="23:24" ht="12.75">
      <c r="W44" s="3">
        <v>8</v>
      </c>
      <c r="X44" s="15">
        <f t="shared" si="10"/>
        <v>94.1296139542954</v>
      </c>
    </row>
    <row r="45" spans="23:24" ht="12.75">
      <c r="W45" s="3">
        <v>8.1</v>
      </c>
      <c r="X45" s="15">
        <f t="shared" si="10"/>
        <v>96.4715912131654</v>
      </c>
    </row>
    <row r="46" spans="23:24" ht="12.75">
      <c r="W46" s="3">
        <v>8.2</v>
      </c>
      <c r="X46" s="15">
        <f t="shared" si="10"/>
        <v>98.88826195258173</v>
      </c>
    </row>
    <row r="47" spans="23:24" ht="12.75">
      <c r="W47" s="3">
        <v>8.3</v>
      </c>
      <c r="X47" s="15">
        <f t="shared" si="10"/>
        <v>101.3796261725443</v>
      </c>
    </row>
    <row r="48" spans="23:24" ht="12.75">
      <c r="W48" s="3">
        <v>8.4</v>
      </c>
      <c r="X48" s="15">
        <f t="shared" si="10"/>
        <v>103.94568387305316</v>
      </c>
    </row>
    <row r="49" spans="23:24" ht="12.75">
      <c r="W49" s="3">
        <v>8.5</v>
      </c>
      <c r="X49" s="15">
        <f t="shared" si="10"/>
        <v>106.58643505410828</v>
      </c>
    </row>
    <row r="50" spans="23:24" ht="12.75">
      <c r="W50" s="3">
        <v>8.6</v>
      </c>
      <c r="X50" s="15">
        <f t="shared" si="10"/>
        <v>109.30187971570973</v>
      </c>
    </row>
    <row r="51" spans="23:24" ht="12.75">
      <c r="W51" s="3">
        <v>8.7</v>
      </c>
      <c r="X51" s="15">
        <f t="shared" si="10"/>
        <v>112.0920178578574</v>
      </c>
    </row>
    <row r="52" spans="23:24" ht="12.75">
      <c r="W52" s="3">
        <v>8.8</v>
      </c>
      <c r="X52" s="15">
        <f t="shared" si="10"/>
        <v>114.95684948055145</v>
      </c>
    </row>
    <row r="53" spans="23:24" ht="12.75">
      <c r="W53" s="3">
        <v>8.9</v>
      </c>
      <c r="X53" s="15">
        <f t="shared" si="10"/>
        <v>117.89637458379173</v>
      </c>
    </row>
    <row r="54" spans="23:24" ht="12.75">
      <c r="W54" s="3">
        <v>9</v>
      </c>
      <c r="X54" s="15">
        <f t="shared" si="10"/>
        <v>120.91059316757821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L46"/>
  <sheetViews>
    <sheetView workbookViewId="0" topLeftCell="A1">
      <selection activeCell="C33" sqref="C33"/>
    </sheetView>
  </sheetViews>
  <sheetFormatPr defaultColWidth="9.140625" defaultRowHeight="12.75"/>
  <cols>
    <col min="2" max="2" width="16.421875" style="0" customWidth="1"/>
    <col min="3" max="3" width="12.28125" style="0" customWidth="1"/>
    <col min="4" max="4" width="6.7109375" style="0" customWidth="1"/>
    <col min="5" max="5" width="13.7109375" style="0" customWidth="1"/>
    <col min="6" max="6" width="14.00390625" style="0" customWidth="1"/>
    <col min="7" max="7" width="6.7109375" style="0" customWidth="1"/>
    <col min="14" max="14" width="6.57421875" style="0" customWidth="1"/>
    <col min="15" max="16" width="13.8515625" style="0" customWidth="1"/>
    <col min="17" max="17" width="16.421875" style="0" customWidth="1"/>
    <col min="18" max="18" width="6.7109375" style="0" customWidth="1"/>
    <col min="19" max="19" width="15.00390625" style="0" customWidth="1"/>
    <col min="20" max="20" width="13.7109375" style="0" customWidth="1"/>
    <col min="21" max="22" width="14.00390625" style="0" customWidth="1"/>
    <col min="23" max="23" width="13.00390625" style="0" customWidth="1"/>
    <col min="24" max="24" width="13.421875" style="0" customWidth="1"/>
    <col min="38" max="38" width="10.8515625" style="0" customWidth="1"/>
  </cols>
  <sheetData>
    <row r="7" spans="1:2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</row>
    <row r="8" spans="1:23" ht="13.5" thickBot="1">
      <c r="A8" s="3"/>
      <c r="B8" s="6" t="s">
        <v>7</v>
      </c>
      <c r="C8" s="6" t="s">
        <v>8</v>
      </c>
      <c r="D8" s="6"/>
      <c r="E8" s="1" t="s">
        <v>42</v>
      </c>
      <c r="F8" s="1" t="s">
        <v>43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</row>
    <row r="9" spans="1:24" ht="15">
      <c r="A9" s="3"/>
      <c r="B9" s="23" t="s">
        <v>6</v>
      </c>
      <c r="C9" s="24" t="s">
        <v>3</v>
      </c>
      <c r="D9" s="5"/>
      <c r="E9" s="16" t="s">
        <v>53</v>
      </c>
      <c r="F9" s="21" t="s">
        <v>54</v>
      </c>
      <c r="G9" s="3"/>
      <c r="H9" s="6" t="s">
        <v>30</v>
      </c>
      <c r="I9" s="6" t="s">
        <v>31</v>
      </c>
      <c r="J9" s="6" t="s">
        <v>32</v>
      </c>
      <c r="K9" s="6" t="s">
        <v>33</v>
      </c>
      <c r="L9" s="6" t="s">
        <v>34</v>
      </c>
      <c r="M9" s="6" t="s">
        <v>35</v>
      </c>
      <c r="N9" s="6"/>
      <c r="O9" s="17" t="s">
        <v>9</v>
      </c>
      <c r="P9" s="17" t="s">
        <v>10</v>
      </c>
      <c r="Q9" s="17" t="s">
        <v>13</v>
      </c>
      <c r="R9" s="3"/>
      <c r="S9" s="16" t="s">
        <v>17</v>
      </c>
      <c r="T9" s="21" t="s">
        <v>18</v>
      </c>
      <c r="U9" s="21" t="s">
        <v>19</v>
      </c>
      <c r="V9" s="14"/>
      <c r="W9" s="16" t="s">
        <v>28</v>
      </c>
      <c r="X9" s="29" t="s">
        <v>29</v>
      </c>
    </row>
    <row r="10" spans="1:24" ht="13.5" thickBot="1">
      <c r="A10" s="3"/>
      <c r="B10" s="3">
        <v>2</v>
      </c>
      <c r="C10" s="15">
        <v>70</v>
      </c>
      <c r="D10" s="3"/>
      <c r="E10" s="3">
        <f>IF(B10="","",B10*$O$10+$O$13)</f>
        <v>69.78897637795275</v>
      </c>
      <c r="F10" s="15">
        <f>IF(B10="","",1/$P$10*B10-$P$13/$P$10)</f>
        <v>70.5355025087426</v>
      </c>
      <c r="G10" s="3"/>
      <c r="H10" s="3">
        <f>IF(B10="","",B10^2)</f>
        <v>4</v>
      </c>
      <c r="I10" s="3">
        <f>IF(C10="","",C10^2)</f>
        <v>4900</v>
      </c>
      <c r="J10" s="3">
        <f>IF(B10="","",B10*C10)</f>
        <v>140</v>
      </c>
      <c r="K10" s="3">
        <f>IF(B10="","",B10^4)</f>
        <v>16</v>
      </c>
      <c r="L10" s="3">
        <f>IF(B10="","",B10^3)</f>
        <v>8</v>
      </c>
      <c r="M10" s="3">
        <f>IF(B10="","",H10*C10)</f>
        <v>280</v>
      </c>
      <c r="N10" s="3"/>
      <c r="O10" s="18">
        <f>IF(B10="","",($Q$10*$J$44-B44*C44)/(Q10*H44-(B44)^2))</f>
        <v>-3.45249343832021</v>
      </c>
      <c r="P10" s="18">
        <f>IF(B10="","",(Q10*J44-C44*B44)/(Q10*I44-(C44)^2))</f>
        <v>-0.11201948461158517</v>
      </c>
      <c r="Q10" s="18">
        <f>IF(B10="","",COUNT(B10:B43))</f>
        <v>22</v>
      </c>
      <c r="R10" s="3"/>
      <c r="S10" s="3">
        <f>IF(E10="","",(E10-$Q$13)^2)</f>
        <v>0.22164751750991024</v>
      </c>
      <c r="T10" s="15">
        <f>IF(C10="","",(C10-$Q$13)^2)</f>
        <v>0.4648760330578583</v>
      </c>
      <c r="U10" s="15">
        <f>IF(B10="","",(C10-E10)^2)</f>
        <v>0.044530969061940665</v>
      </c>
      <c r="V10" s="22"/>
      <c r="W10" s="3">
        <v>0</v>
      </c>
      <c r="X10" s="15">
        <f>$O$26*W10^2+$O$29*W10+$O$32</f>
        <v>82.44356135869052</v>
      </c>
    </row>
    <row r="11" spans="1:24" ht="13.5" thickBot="1">
      <c r="A11" s="3"/>
      <c r="B11" s="3">
        <v>0</v>
      </c>
      <c r="C11" s="15">
        <v>80</v>
      </c>
      <c r="D11" s="3"/>
      <c r="E11" s="3">
        <f aca="true" t="shared" si="0" ref="E11:E42">IF(B11="","",B11*$O$10+$O$13)</f>
        <v>76.69396325459317</v>
      </c>
      <c r="F11" s="15">
        <f aca="true" t="shared" si="1" ref="F11:F42">IF(B11="","",1/$P$10*B11-$P$13/$P$10)</f>
        <v>88.38953930363388</v>
      </c>
      <c r="G11" s="3"/>
      <c r="H11" s="3">
        <f aca="true" t="shared" si="2" ref="H11:I42">IF(B11="","",B11^2)</f>
        <v>0</v>
      </c>
      <c r="I11" s="3">
        <f t="shared" si="2"/>
        <v>6400</v>
      </c>
      <c r="J11" s="3">
        <f aca="true" t="shared" si="3" ref="J11:J42">IF(B11="","",B11*C11)</f>
        <v>0</v>
      </c>
      <c r="K11" s="3">
        <f aca="true" t="shared" si="4" ref="K11:K42">IF(B11="","",B11^4)</f>
        <v>0</v>
      </c>
      <c r="L11" s="3">
        <f aca="true" t="shared" si="5" ref="L11:L42">IF(B11="","",B11^3)</f>
        <v>0</v>
      </c>
      <c r="M11" s="3">
        <f aca="true" t="shared" si="6" ref="M11:M42">IF(B11="","",H11*C11)</f>
        <v>0</v>
      </c>
      <c r="N11" s="3"/>
      <c r="O11" s="3"/>
      <c r="P11" s="3"/>
      <c r="Q11" s="3"/>
      <c r="R11" s="3"/>
      <c r="S11" s="3">
        <f aca="true" t="shared" si="7" ref="S11:S42">IF(E11="","",(E11-$Q$13)^2)</f>
        <v>54.4021517977104</v>
      </c>
      <c r="T11" s="15">
        <f aca="true" t="shared" si="8" ref="T11:T42">IF(C11="","",(C11-$Q$13)^2)</f>
        <v>114.1012396694216</v>
      </c>
      <c r="U11" s="15">
        <f aca="true" t="shared" si="9" ref="U11:U42">IF(B11="","",(C11-E11)^2)</f>
        <v>10.929878961980174</v>
      </c>
      <c r="V11" s="22"/>
      <c r="W11" s="3">
        <v>1</v>
      </c>
      <c r="X11" s="15">
        <f>$O$26*W11^2+$O$29*W11+$O$32</f>
        <v>72.97804901125934</v>
      </c>
    </row>
    <row r="12" spans="1:24" ht="12.75">
      <c r="A12" s="3"/>
      <c r="B12" s="3">
        <v>0</v>
      </c>
      <c r="C12" s="15">
        <v>85</v>
      </c>
      <c r="D12" s="3"/>
      <c r="E12" s="3">
        <f t="shared" si="0"/>
        <v>76.69396325459317</v>
      </c>
      <c r="F12" s="15">
        <f t="shared" si="1"/>
        <v>88.38953930363388</v>
      </c>
      <c r="G12" s="3"/>
      <c r="H12" s="3">
        <f t="shared" si="2"/>
        <v>0</v>
      </c>
      <c r="I12" s="3">
        <f t="shared" si="2"/>
        <v>7225</v>
      </c>
      <c r="J12" s="3">
        <f t="shared" si="3"/>
        <v>0</v>
      </c>
      <c r="K12" s="3">
        <f t="shared" si="4"/>
        <v>0</v>
      </c>
      <c r="L12" s="3">
        <f t="shared" si="5"/>
        <v>0</v>
      </c>
      <c r="M12" s="3">
        <f t="shared" si="6"/>
        <v>0</v>
      </c>
      <c r="N12" s="3"/>
      <c r="O12" s="17" t="s">
        <v>11</v>
      </c>
      <c r="P12" s="17" t="s">
        <v>12</v>
      </c>
      <c r="Q12" s="17" t="s">
        <v>14</v>
      </c>
      <c r="R12" s="3"/>
      <c r="S12" s="3">
        <f t="shared" si="7"/>
        <v>54.4021517977104</v>
      </c>
      <c r="T12" s="15">
        <f t="shared" si="8"/>
        <v>245.91942148760347</v>
      </c>
      <c r="U12" s="15">
        <f t="shared" si="9"/>
        <v>68.99024641604846</v>
      </c>
      <c r="V12" s="22"/>
      <c r="W12" s="3">
        <v>2</v>
      </c>
      <c r="X12" s="15">
        <f aca="true" t="shared" si="10" ref="X12:X20">$O$26*W12^2+$O$29*W12+$O$32</f>
        <v>65.74283281294352</v>
      </c>
    </row>
    <row r="13" spans="1:24" ht="13.5" thickBot="1">
      <c r="A13" s="3"/>
      <c r="B13" s="3">
        <v>3</v>
      </c>
      <c r="C13" s="15">
        <v>61</v>
      </c>
      <c r="D13" s="3"/>
      <c r="E13" s="3">
        <f t="shared" si="0"/>
        <v>66.33648293963255</v>
      </c>
      <c r="F13" s="15">
        <f t="shared" si="1"/>
        <v>61.60848411129695</v>
      </c>
      <c r="G13" s="3"/>
      <c r="H13" s="3">
        <f t="shared" si="2"/>
        <v>9</v>
      </c>
      <c r="I13" s="3">
        <f t="shared" si="2"/>
        <v>3721</v>
      </c>
      <c r="J13" s="3">
        <f t="shared" si="3"/>
        <v>183</v>
      </c>
      <c r="K13" s="3">
        <f t="shared" si="4"/>
        <v>81</v>
      </c>
      <c r="L13" s="3">
        <f t="shared" si="5"/>
        <v>27</v>
      </c>
      <c r="M13" s="3">
        <f t="shared" si="6"/>
        <v>549</v>
      </c>
      <c r="N13" s="3"/>
      <c r="O13" s="18">
        <f>IF(B10="","",(H44*C44-J44*B44)/(Q10*H44-(B44)^2))</f>
        <v>76.69396325459317</v>
      </c>
      <c r="P13" s="18">
        <f>IF(B10="","",(I44*B44-J44*C44)/(Q10*I44-(C44)^2))</f>
        <v>9.901350637848518</v>
      </c>
      <c r="Q13" s="18">
        <f>IF(B10="","",C44/Q10)</f>
        <v>69.31818181818181</v>
      </c>
      <c r="R13" s="3"/>
      <c r="S13" s="3">
        <f t="shared" si="7"/>
        <v>8.890528202341956</v>
      </c>
      <c r="T13" s="15">
        <f t="shared" si="8"/>
        <v>69.1921487603305</v>
      </c>
      <c r="U13" s="15">
        <f t="shared" si="9"/>
        <v>28.47805016498922</v>
      </c>
      <c r="V13" s="22"/>
      <c r="W13" s="3">
        <v>3</v>
      </c>
      <c r="X13" s="15">
        <f t="shared" si="10"/>
        <v>60.737912763743026</v>
      </c>
    </row>
    <row r="14" spans="1:24" ht="12.75">
      <c r="A14" s="3"/>
      <c r="B14" s="3">
        <v>2</v>
      </c>
      <c r="C14" s="15">
        <v>63</v>
      </c>
      <c r="D14" s="3"/>
      <c r="E14" s="3">
        <f t="shared" si="0"/>
        <v>69.78897637795275</v>
      </c>
      <c r="F14" s="15">
        <f t="shared" si="1"/>
        <v>70.5355025087426</v>
      </c>
      <c r="G14" s="3"/>
      <c r="H14" s="3">
        <f t="shared" si="2"/>
        <v>4</v>
      </c>
      <c r="I14" s="3">
        <f t="shared" si="2"/>
        <v>3969</v>
      </c>
      <c r="J14" s="3">
        <f t="shared" si="3"/>
        <v>126</v>
      </c>
      <c r="K14" s="3">
        <f t="shared" si="4"/>
        <v>16</v>
      </c>
      <c r="L14" s="3">
        <f t="shared" si="5"/>
        <v>8</v>
      </c>
      <c r="M14" s="3">
        <f t="shared" si="6"/>
        <v>252</v>
      </c>
      <c r="N14" s="3"/>
      <c r="O14" s="3"/>
      <c r="P14" s="3"/>
      <c r="Q14" s="3"/>
      <c r="R14" s="3"/>
      <c r="S14" s="3">
        <f t="shared" si="7"/>
        <v>0.22164751750991024</v>
      </c>
      <c r="T14" s="15">
        <f t="shared" si="8"/>
        <v>39.91942148760324</v>
      </c>
      <c r="U14" s="15">
        <f t="shared" si="9"/>
        <v>46.09020026040044</v>
      </c>
      <c r="V14" s="22"/>
      <c r="W14" s="3">
        <v>4</v>
      </c>
      <c r="X14" s="15">
        <f t="shared" si="10"/>
        <v>57.96328886365788</v>
      </c>
    </row>
    <row r="15" spans="1:24" ht="13.5" thickBot="1">
      <c r="A15" s="3"/>
      <c r="B15" s="3">
        <v>0</v>
      </c>
      <c r="C15" s="15">
        <v>98</v>
      </c>
      <c r="D15" s="3"/>
      <c r="E15" s="3">
        <f t="shared" si="0"/>
        <v>76.69396325459317</v>
      </c>
      <c r="F15" s="15">
        <f t="shared" si="1"/>
        <v>88.38953930363388</v>
      </c>
      <c r="G15" s="3"/>
      <c r="H15" s="3">
        <f t="shared" si="2"/>
        <v>0</v>
      </c>
      <c r="I15" s="3">
        <f t="shared" si="2"/>
        <v>9604</v>
      </c>
      <c r="J15" s="3">
        <f t="shared" si="3"/>
        <v>0</v>
      </c>
      <c r="K15" s="3">
        <f t="shared" si="4"/>
        <v>0</v>
      </c>
      <c r="L15" s="3">
        <f t="shared" si="5"/>
        <v>0</v>
      </c>
      <c r="M15" s="3">
        <f t="shared" si="6"/>
        <v>0</v>
      </c>
      <c r="N15" s="3"/>
      <c r="O15" s="3"/>
      <c r="P15" s="3"/>
      <c r="Q15" s="3"/>
      <c r="R15" s="3"/>
      <c r="S15" s="3">
        <f t="shared" si="7"/>
        <v>54.4021517977104</v>
      </c>
      <c r="T15" s="15">
        <f t="shared" si="8"/>
        <v>822.6466942148763</v>
      </c>
      <c r="U15" s="15">
        <f t="shared" si="9"/>
        <v>453.947201796626</v>
      </c>
      <c r="V15" s="22"/>
      <c r="W15" s="3">
        <v>5</v>
      </c>
      <c r="X15" s="15">
        <f t="shared" si="10"/>
        <v>57.41896111268805</v>
      </c>
    </row>
    <row r="16" spans="1:24" ht="13.5" thickBot="1">
      <c r="A16" s="3"/>
      <c r="B16" s="3">
        <v>1</v>
      </c>
      <c r="C16" s="15">
        <v>65</v>
      </c>
      <c r="D16" s="3"/>
      <c r="E16" s="3">
        <f t="shared" si="0"/>
        <v>73.24146981627297</v>
      </c>
      <c r="F16" s="15">
        <f t="shared" si="1"/>
        <v>79.46252090618825</v>
      </c>
      <c r="G16" s="3"/>
      <c r="H16" s="3">
        <f t="shared" si="2"/>
        <v>1</v>
      </c>
      <c r="I16" s="3">
        <f t="shared" si="2"/>
        <v>4225</v>
      </c>
      <c r="J16" s="3">
        <f t="shared" si="3"/>
        <v>65</v>
      </c>
      <c r="K16" s="3">
        <f t="shared" si="4"/>
        <v>1</v>
      </c>
      <c r="L16" s="3">
        <f t="shared" si="5"/>
        <v>1</v>
      </c>
      <c r="M16" s="3">
        <f t="shared" si="6"/>
        <v>65</v>
      </c>
      <c r="N16" s="3"/>
      <c r="O16" s="25" t="s">
        <v>16</v>
      </c>
      <c r="P16" s="19">
        <f>IF(B10="","",S44/T44)</f>
        <v>0.3867465355855098</v>
      </c>
      <c r="Q16" s="3"/>
      <c r="R16" s="3"/>
      <c r="S16" s="3">
        <f t="shared" si="7"/>
        <v>15.392188715966101</v>
      </c>
      <c r="T16" s="15">
        <f t="shared" si="8"/>
        <v>18.64669421487599</v>
      </c>
      <c r="U16" s="15">
        <f t="shared" si="9"/>
        <v>67.92182473253838</v>
      </c>
      <c r="V16" s="22"/>
      <c r="W16" s="3">
        <v>6</v>
      </c>
      <c r="X16" s="15">
        <f t="shared" si="10"/>
        <v>59.10492951083358</v>
      </c>
    </row>
    <row r="17" spans="1:24" ht="13.5" thickBot="1">
      <c r="A17" s="3"/>
      <c r="B17" s="3">
        <v>1</v>
      </c>
      <c r="C17" s="15">
        <v>61</v>
      </c>
      <c r="D17" s="3"/>
      <c r="E17" s="3">
        <f t="shared" si="0"/>
        <v>73.24146981627297</v>
      </c>
      <c r="F17" s="15">
        <f t="shared" si="1"/>
        <v>79.46252090618825</v>
      </c>
      <c r="G17" s="3"/>
      <c r="H17" s="3">
        <f t="shared" si="2"/>
        <v>1</v>
      </c>
      <c r="I17" s="3">
        <f t="shared" si="2"/>
        <v>3721</v>
      </c>
      <c r="J17" s="3">
        <f t="shared" si="3"/>
        <v>61</v>
      </c>
      <c r="K17" s="3">
        <f t="shared" si="4"/>
        <v>1</v>
      </c>
      <c r="L17" s="3">
        <f t="shared" si="5"/>
        <v>1</v>
      </c>
      <c r="M17" s="3">
        <f t="shared" si="6"/>
        <v>61</v>
      </c>
      <c r="N17" s="3"/>
      <c r="O17" s="25" t="s">
        <v>16</v>
      </c>
      <c r="P17" s="19">
        <f>IF(B10="","",S44/T44)</f>
        <v>0.3867465355855098</v>
      </c>
      <c r="Q17" s="3"/>
      <c r="R17" s="3"/>
      <c r="S17" s="3">
        <f t="shared" si="7"/>
        <v>15.392188715966101</v>
      </c>
      <c r="T17" s="15">
        <f t="shared" si="8"/>
        <v>69.1921487603305</v>
      </c>
      <c r="U17" s="15">
        <f t="shared" si="9"/>
        <v>149.85358326272214</v>
      </c>
      <c r="V17" s="22"/>
      <c r="W17" s="3">
        <v>7</v>
      </c>
      <c r="X17" s="15">
        <f t="shared" si="10"/>
        <v>63.021194058094444</v>
      </c>
    </row>
    <row r="18" spans="1:24" ht="13.5" thickBot="1">
      <c r="A18" s="3"/>
      <c r="B18" s="3">
        <v>0</v>
      </c>
      <c r="C18" s="15">
        <v>70</v>
      </c>
      <c r="D18" s="3"/>
      <c r="E18" s="3">
        <f t="shared" si="0"/>
        <v>76.69396325459317</v>
      </c>
      <c r="F18" s="15">
        <f t="shared" si="1"/>
        <v>88.38953930363388</v>
      </c>
      <c r="G18" s="3"/>
      <c r="H18" s="3">
        <f t="shared" si="2"/>
        <v>0</v>
      </c>
      <c r="I18" s="3">
        <f t="shared" si="2"/>
        <v>4900</v>
      </c>
      <c r="J18" s="3">
        <f t="shared" si="3"/>
        <v>0</v>
      </c>
      <c r="K18" s="3">
        <f t="shared" si="4"/>
        <v>0</v>
      </c>
      <c r="L18" s="3">
        <f t="shared" si="5"/>
        <v>0</v>
      </c>
      <c r="M18" s="3">
        <f t="shared" si="6"/>
        <v>0</v>
      </c>
      <c r="N18" s="3"/>
      <c r="O18" s="6"/>
      <c r="P18" s="3"/>
      <c r="Q18" s="3"/>
      <c r="R18" s="3"/>
      <c r="S18" s="3">
        <f t="shared" si="7"/>
        <v>54.4021517977104</v>
      </c>
      <c r="T18" s="15">
        <f t="shared" si="8"/>
        <v>0.4648760330578583</v>
      </c>
      <c r="U18" s="15">
        <f t="shared" si="9"/>
        <v>44.8091440538436</v>
      </c>
      <c r="V18" s="22"/>
      <c r="W18" s="3">
        <v>8</v>
      </c>
      <c r="X18" s="15">
        <f t="shared" si="10"/>
        <v>69.16775475447064</v>
      </c>
    </row>
    <row r="19" spans="1:24" ht="13.5" thickBot="1">
      <c r="A19" s="3"/>
      <c r="B19" s="3">
        <v>7</v>
      </c>
      <c r="C19" s="15">
        <v>60</v>
      </c>
      <c r="D19" s="3"/>
      <c r="E19" s="3">
        <f t="shared" si="0"/>
        <v>52.5265091863517</v>
      </c>
      <c r="F19" s="15">
        <f t="shared" si="1"/>
        <v>25.90041052151438</v>
      </c>
      <c r="G19" s="3"/>
      <c r="H19" s="3">
        <f t="shared" si="2"/>
        <v>49</v>
      </c>
      <c r="I19" s="3">
        <f t="shared" si="2"/>
        <v>3600</v>
      </c>
      <c r="J19" s="3">
        <f t="shared" si="3"/>
        <v>420</v>
      </c>
      <c r="K19" s="3">
        <f t="shared" si="4"/>
        <v>2401</v>
      </c>
      <c r="L19" s="3">
        <f t="shared" si="5"/>
        <v>343</v>
      </c>
      <c r="M19" s="3">
        <f t="shared" si="6"/>
        <v>2940</v>
      </c>
      <c r="N19" s="3"/>
      <c r="O19" s="25" t="s">
        <v>15</v>
      </c>
      <c r="P19" s="19">
        <f>IF(P16="","",SQRT(P16))</f>
        <v>0.621889488241689</v>
      </c>
      <c r="Q19" s="3"/>
      <c r="R19" s="3"/>
      <c r="S19" s="3">
        <f t="shared" si="7"/>
        <v>281.96026977455233</v>
      </c>
      <c r="T19" s="15">
        <f t="shared" si="8"/>
        <v>86.82851239669412</v>
      </c>
      <c r="U19" s="15">
        <f t="shared" si="9"/>
        <v>55.85306494168549</v>
      </c>
      <c r="V19" s="22"/>
      <c r="W19" s="3">
        <v>9</v>
      </c>
      <c r="X19" s="15">
        <f t="shared" si="10"/>
        <v>77.54461159996217</v>
      </c>
    </row>
    <row r="20" spans="1:24" ht="13.5" thickBot="1">
      <c r="A20" s="3"/>
      <c r="B20" s="3">
        <v>1</v>
      </c>
      <c r="C20" s="15">
        <v>65</v>
      </c>
      <c r="D20" s="3"/>
      <c r="E20" s="3">
        <f t="shared" si="0"/>
        <v>73.24146981627297</v>
      </c>
      <c r="F20" s="15">
        <f t="shared" si="1"/>
        <v>79.46252090618825</v>
      </c>
      <c r="G20" s="3"/>
      <c r="H20" s="3">
        <f t="shared" si="2"/>
        <v>1</v>
      </c>
      <c r="I20" s="3">
        <f t="shared" si="2"/>
        <v>4225</v>
      </c>
      <c r="J20" s="3">
        <f t="shared" si="3"/>
        <v>65</v>
      </c>
      <c r="K20" s="3">
        <f t="shared" si="4"/>
        <v>1</v>
      </c>
      <c r="L20" s="3">
        <f t="shared" si="5"/>
        <v>1</v>
      </c>
      <c r="M20" s="3">
        <f t="shared" si="6"/>
        <v>65</v>
      </c>
      <c r="N20" s="3"/>
      <c r="O20" s="6"/>
      <c r="P20" s="3"/>
      <c r="Q20" s="3"/>
      <c r="R20" s="3"/>
      <c r="S20" s="3">
        <f t="shared" si="7"/>
        <v>15.392188715966101</v>
      </c>
      <c r="T20" s="15">
        <f t="shared" si="8"/>
        <v>18.64669421487599</v>
      </c>
      <c r="U20" s="15">
        <f t="shared" si="9"/>
        <v>67.92182473253838</v>
      </c>
      <c r="V20" s="22"/>
      <c r="W20" s="3">
        <v>10</v>
      </c>
      <c r="X20" s="15">
        <f t="shared" si="10"/>
        <v>88.15176459456903</v>
      </c>
    </row>
    <row r="21" spans="1:23" ht="13.5" thickBot="1">
      <c r="A21" s="3"/>
      <c r="B21" s="3">
        <v>6</v>
      </c>
      <c r="C21" s="15">
        <v>60</v>
      </c>
      <c r="D21" s="3"/>
      <c r="E21" s="3">
        <f t="shared" si="0"/>
        <v>55.979002624671914</v>
      </c>
      <c r="F21" s="15">
        <f t="shared" si="1"/>
        <v>34.827428918960024</v>
      </c>
      <c r="G21" s="3"/>
      <c r="H21" s="3">
        <f t="shared" si="2"/>
        <v>36</v>
      </c>
      <c r="I21" s="3">
        <f t="shared" si="2"/>
        <v>3600</v>
      </c>
      <c r="J21" s="3">
        <f t="shared" si="3"/>
        <v>360</v>
      </c>
      <c r="K21" s="3">
        <f t="shared" si="4"/>
        <v>1296</v>
      </c>
      <c r="L21" s="3">
        <f t="shared" si="5"/>
        <v>216</v>
      </c>
      <c r="M21" s="3">
        <f t="shared" si="6"/>
        <v>2160</v>
      </c>
      <c r="N21" s="3"/>
      <c r="O21" s="25" t="s">
        <v>20</v>
      </c>
      <c r="P21" s="19">
        <f>IF(B10="","",(SQRT(AL22))/(E44/Q10))</f>
        <v>0.12442776414296791</v>
      </c>
      <c r="Q21" s="3"/>
      <c r="R21" s="3"/>
      <c r="S21" s="3">
        <f t="shared" si="7"/>
        <v>177.9337015565674</v>
      </c>
      <c r="T21" s="15">
        <f t="shared" si="8"/>
        <v>86.82851239669412</v>
      </c>
      <c r="U21" s="15">
        <f t="shared" si="9"/>
        <v>16.16841989239536</v>
      </c>
      <c r="V21" s="22"/>
      <c r="W21" s="4"/>
    </row>
    <row r="22" spans="1:38" ht="12.75">
      <c r="A22" s="3"/>
      <c r="B22" s="3">
        <v>2</v>
      </c>
      <c r="C22" s="15">
        <v>68</v>
      </c>
      <c r="D22" s="3"/>
      <c r="E22" s="3">
        <f t="shared" si="0"/>
        <v>69.78897637795275</v>
      </c>
      <c r="F22" s="15">
        <f t="shared" si="1"/>
        <v>70.5355025087426</v>
      </c>
      <c r="G22" s="3"/>
      <c r="H22" s="3">
        <f t="shared" si="2"/>
        <v>4</v>
      </c>
      <c r="I22" s="3">
        <f t="shared" si="2"/>
        <v>4624</v>
      </c>
      <c r="J22" s="3">
        <f t="shared" si="3"/>
        <v>136</v>
      </c>
      <c r="K22" s="3">
        <f t="shared" si="4"/>
        <v>16</v>
      </c>
      <c r="L22" s="3">
        <f t="shared" si="5"/>
        <v>8</v>
      </c>
      <c r="M22" s="3">
        <f t="shared" si="6"/>
        <v>272</v>
      </c>
      <c r="N22" s="3"/>
      <c r="O22" s="3"/>
      <c r="P22" s="3"/>
      <c r="Q22" s="3"/>
      <c r="R22" s="3"/>
      <c r="S22" s="3">
        <f t="shared" si="7"/>
        <v>0.22164751750991024</v>
      </c>
      <c r="T22" s="15">
        <f t="shared" si="8"/>
        <v>1.7376033057851104</v>
      </c>
      <c r="U22" s="15">
        <f t="shared" si="9"/>
        <v>3.2004364808729404</v>
      </c>
      <c r="V22" s="22"/>
      <c r="W22" s="4"/>
      <c r="AK22" s="4"/>
      <c r="AL22" s="4">
        <f>IF(B10="","",U44/$Q$10)</f>
        <v>74.39246003340494</v>
      </c>
    </row>
    <row r="23" spans="1:38" ht="12.75">
      <c r="A23" s="3"/>
      <c r="B23" s="3">
        <v>2</v>
      </c>
      <c r="C23" s="15">
        <v>71</v>
      </c>
      <c r="D23" s="3"/>
      <c r="E23" s="3">
        <f t="shared" si="0"/>
        <v>69.78897637795275</v>
      </c>
      <c r="F23" s="15">
        <f t="shared" si="1"/>
        <v>70.5355025087426</v>
      </c>
      <c r="G23" s="3"/>
      <c r="H23" s="3">
        <f t="shared" si="2"/>
        <v>4</v>
      </c>
      <c r="I23" s="3">
        <f t="shared" si="2"/>
        <v>5041</v>
      </c>
      <c r="J23" s="3">
        <f t="shared" si="3"/>
        <v>142</v>
      </c>
      <c r="K23" s="3">
        <f t="shared" si="4"/>
        <v>16</v>
      </c>
      <c r="L23" s="3">
        <f t="shared" si="5"/>
        <v>8</v>
      </c>
      <c r="M23" s="3">
        <f t="shared" si="6"/>
        <v>284</v>
      </c>
      <c r="N23" s="3"/>
      <c r="O23" s="3"/>
      <c r="P23" s="3"/>
      <c r="Q23" s="3"/>
      <c r="R23" s="3"/>
      <c r="S23" s="3">
        <f t="shared" si="7"/>
        <v>0.22164751750991024</v>
      </c>
      <c r="T23" s="15">
        <f t="shared" si="8"/>
        <v>2.828512396694232</v>
      </c>
      <c r="U23" s="15">
        <f t="shared" si="9"/>
        <v>1.4665782131564409</v>
      </c>
      <c r="V23" s="22"/>
      <c r="W23" s="4"/>
      <c r="AK23" s="4"/>
      <c r="AL23" s="4"/>
    </row>
    <row r="24" spans="1:38" ht="12.75">
      <c r="A24" s="3"/>
      <c r="B24" s="3">
        <v>2</v>
      </c>
      <c r="C24" s="15">
        <v>65</v>
      </c>
      <c r="D24" s="3"/>
      <c r="E24" s="3">
        <f t="shared" si="0"/>
        <v>69.78897637795275</v>
      </c>
      <c r="F24" s="15">
        <f t="shared" si="1"/>
        <v>70.5355025087426</v>
      </c>
      <c r="G24" s="3"/>
      <c r="H24" s="3">
        <f t="shared" si="2"/>
        <v>4</v>
      </c>
      <c r="I24" s="3">
        <f t="shared" si="2"/>
        <v>4225</v>
      </c>
      <c r="J24" s="3">
        <f t="shared" si="3"/>
        <v>130</v>
      </c>
      <c r="K24" s="3">
        <f t="shared" si="4"/>
        <v>16</v>
      </c>
      <c r="L24" s="3">
        <f t="shared" si="5"/>
        <v>8</v>
      </c>
      <c r="M24" s="3">
        <f t="shared" si="6"/>
        <v>260</v>
      </c>
      <c r="N24" s="3"/>
      <c r="O24" s="3"/>
      <c r="P24" s="3"/>
      <c r="Q24" s="3"/>
      <c r="R24" s="3"/>
      <c r="S24" s="3">
        <f t="shared" si="7"/>
        <v>0.22164751750991024</v>
      </c>
      <c r="T24" s="15">
        <f t="shared" si="8"/>
        <v>18.64669421487599</v>
      </c>
      <c r="U24" s="15">
        <f t="shared" si="9"/>
        <v>22.93429474858944</v>
      </c>
      <c r="V24" s="22"/>
      <c r="W24" s="4"/>
      <c r="AK24" s="4" t="s">
        <v>24</v>
      </c>
      <c r="AL24" s="4">
        <f>IF(B10="","",($Q$10*K44*H44)-(K44*(B44)^2)-(Q10*(L44)^2)+(L44*B44*H44)+(H44*L44*B44)-(H44)^3)</f>
        <v>760968</v>
      </c>
    </row>
    <row r="25" spans="1:38" ht="12.75">
      <c r="A25" s="3"/>
      <c r="B25" s="3">
        <v>2</v>
      </c>
      <c r="C25" s="15">
        <v>75</v>
      </c>
      <c r="D25" s="3"/>
      <c r="E25" s="3">
        <f t="shared" si="0"/>
        <v>69.78897637795275</v>
      </c>
      <c r="F25" s="15">
        <f t="shared" si="1"/>
        <v>70.5355025087426</v>
      </c>
      <c r="G25" s="3"/>
      <c r="H25" s="3">
        <f t="shared" si="2"/>
        <v>4</v>
      </c>
      <c r="I25" s="3">
        <f t="shared" si="2"/>
        <v>5625</v>
      </c>
      <c r="J25" s="3">
        <f t="shared" si="3"/>
        <v>150</v>
      </c>
      <c r="K25" s="3">
        <f t="shared" si="4"/>
        <v>16</v>
      </c>
      <c r="L25" s="3">
        <f t="shared" si="5"/>
        <v>8</v>
      </c>
      <c r="M25" s="3">
        <f t="shared" si="6"/>
        <v>300</v>
      </c>
      <c r="N25" s="3"/>
      <c r="O25" s="6" t="s">
        <v>21</v>
      </c>
      <c r="P25" s="3"/>
      <c r="Q25" s="3"/>
      <c r="R25" s="3"/>
      <c r="S25" s="3">
        <f t="shared" si="7"/>
        <v>0.22164751750991024</v>
      </c>
      <c r="T25" s="15">
        <f t="shared" si="8"/>
        <v>32.283057851239725</v>
      </c>
      <c r="U25" s="15">
        <f t="shared" si="9"/>
        <v>27.154767189534443</v>
      </c>
      <c r="V25" s="22"/>
      <c r="W25" s="4"/>
      <c r="AK25" s="4" t="s">
        <v>25</v>
      </c>
      <c r="AL25" s="4">
        <f>IF(B10="","",(Q10*H44*M44)-(M44*(B44)^2)-(Q10*L44*J44)+(L44*B44*C44)+(B44*H44*J44)-(C44*(H44)^2))</f>
        <v>848592</v>
      </c>
    </row>
    <row r="26" spans="1:38" ht="12.75">
      <c r="A26" s="3"/>
      <c r="B26" s="3">
        <v>1</v>
      </c>
      <c r="C26" s="15">
        <v>65</v>
      </c>
      <c r="D26" s="3"/>
      <c r="E26" s="3">
        <f t="shared" si="0"/>
        <v>73.24146981627297</v>
      </c>
      <c r="F26" s="15">
        <f t="shared" si="1"/>
        <v>79.46252090618825</v>
      </c>
      <c r="G26" s="3"/>
      <c r="H26" s="3">
        <f t="shared" si="2"/>
        <v>1</v>
      </c>
      <c r="I26" s="3">
        <f t="shared" si="2"/>
        <v>4225</v>
      </c>
      <c r="J26" s="3">
        <f t="shared" si="3"/>
        <v>65</v>
      </c>
      <c r="K26" s="3">
        <f t="shared" si="4"/>
        <v>1</v>
      </c>
      <c r="L26" s="3">
        <f t="shared" si="5"/>
        <v>1</v>
      </c>
      <c r="M26" s="3">
        <f t="shared" si="6"/>
        <v>65</v>
      </c>
      <c r="N26" s="3"/>
      <c r="O26" s="3">
        <f>AL25/AL24</f>
        <v>1.1151480745576687</v>
      </c>
      <c r="P26" s="3"/>
      <c r="Q26" s="3"/>
      <c r="R26" s="3"/>
      <c r="S26" s="3">
        <f t="shared" si="7"/>
        <v>15.392188715966101</v>
      </c>
      <c r="T26" s="15">
        <f t="shared" si="8"/>
        <v>18.64669421487599</v>
      </c>
      <c r="U26" s="15">
        <f t="shared" si="9"/>
        <v>67.92182473253838</v>
      </c>
      <c r="V26" s="22"/>
      <c r="W26" s="4"/>
      <c r="AK26" s="4" t="s">
        <v>26</v>
      </c>
      <c r="AL26" s="4">
        <f>IF(B10="","",(Q10*K44*J44)-(C44*K44*B44)-(Q10*M44*L44)+(M44*B44*H44)+(H44*L44*C44)-(J44*H44^2))</f>
        <v>-8051544</v>
      </c>
    </row>
    <row r="27" spans="1:38" ht="12.75">
      <c r="A27" s="3"/>
      <c r="B27" s="3">
        <v>4</v>
      </c>
      <c r="C27" s="15">
        <v>60</v>
      </c>
      <c r="D27" s="3"/>
      <c r="E27" s="3">
        <f t="shared" si="0"/>
        <v>62.88398950131233</v>
      </c>
      <c r="F27" s="15">
        <f t="shared" si="1"/>
        <v>52.68146571385131</v>
      </c>
      <c r="G27" s="3"/>
      <c r="H27" s="3">
        <f t="shared" si="2"/>
        <v>16</v>
      </c>
      <c r="I27" s="3">
        <f t="shared" si="2"/>
        <v>3600</v>
      </c>
      <c r="J27" s="3">
        <f t="shared" si="3"/>
        <v>240</v>
      </c>
      <c r="K27" s="3">
        <f t="shared" si="4"/>
        <v>256</v>
      </c>
      <c r="L27" s="3">
        <f t="shared" si="5"/>
        <v>64</v>
      </c>
      <c r="M27" s="3">
        <f t="shared" si="6"/>
        <v>960</v>
      </c>
      <c r="N27" s="3"/>
      <c r="O27" s="3"/>
      <c r="P27" s="3"/>
      <c r="Q27" s="3"/>
      <c r="R27" s="3"/>
      <c r="S27" s="3">
        <f t="shared" si="7"/>
        <v>41.39883077046231</v>
      </c>
      <c r="T27" s="15">
        <f t="shared" si="8"/>
        <v>86.82851239669412</v>
      </c>
      <c r="U27" s="15">
        <f t="shared" si="9"/>
        <v>8.317395443679732</v>
      </c>
      <c r="V27" s="22"/>
      <c r="W27" s="4"/>
      <c r="AK27" s="4" t="s">
        <v>27</v>
      </c>
      <c r="AL27" s="4">
        <f>IF(B10="","",(K44*H44*C44)-(K44*B44*J44)-(L44*L44*C44)+(L44*H44*J44)+(M44*L44*B44)-(M44*H44*H44))</f>
        <v>62736912</v>
      </c>
    </row>
    <row r="28" spans="1:23" ht="12.75">
      <c r="A28" s="3"/>
      <c r="B28" s="3">
        <v>2</v>
      </c>
      <c r="C28" s="15">
        <v>62</v>
      </c>
      <c r="D28" s="3"/>
      <c r="E28" s="3">
        <f t="shared" si="0"/>
        <v>69.78897637795275</v>
      </c>
      <c r="F28" s="15">
        <f t="shared" si="1"/>
        <v>70.5355025087426</v>
      </c>
      <c r="G28" s="3"/>
      <c r="H28" s="3">
        <f t="shared" si="2"/>
        <v>4</v>
      </c>
      <c r="I28" s="3">
        <f t="shared" si="2"/>
        <v>3844</v>
      </c>
      <c r="J28" s="3">
        <f t="shared" si="3"/>
        <v>124</v>
      </c>
      <c r="K28" s="3">
        <f t="shared" si="4"/>
        <v>16</v>
      </c>
      <c r="L28" s="3">
        <f t="shared" si="5"/>
        <v>8</v>
      </c>
      <c r="M28" s="3">
        <f t="shared" si="6"/>
        <v>248</v>
      </c>
      <c r="N28" s="3"/>
      <c r="O28" s="6" t="s">
        <v>22</v>
      </c>
      <c r="P28" s="3"/>
      <c r="Q28" s="3"/>
      <c r="R28" s="3"/>
      <c r="S28" s="3">
        <f t="shared" si="7"/>
        <v>0.22164751750991024</v>
      </c>
      <c r="T28" s="15">
        <f t="shared" si="8"/>
        <v>53.555785123966864</v>
      </c>
      <c r="U28" s="15">
        <f t="shared" si="9"/>
        <v>60.668153016305936</v>
      </c>
      <c r="V28" s="22"/>
      <c r="W28" s="4"/>
    </row>
    <row r="29" spans="1:23" ht="12.75">
      <c r="A29" s="3"/>
      <c r="B29" s="3">
        <v>0</v>
      </c>
      <c r="C29" s="15">
        <v>97</v>
      </c>
      <c r="D29" s="3"/>
      <c r="E29" s="3">
        <f t="shared" si="0"/>
        <v>76.69396325459317</v>
      </c>
      <c r="F29" s="15">
        <f t="shared" si="1"/>
        <v>88.38953930363388</v>
      </c>
      <c r="G29" s="3"/>
      <c r="H29" s="3">
        <f t="shared" si="2"/>
        <v>0</v>
      </c>
      <c r="I29" s="3">
        <f t="shared" si="2"/>
        <v>9409</v>
      </c>
      <c r="J29" s="3">
        <f t="shared" si="3"/>
        <v>0</v>
      </c>
      <c r="K29" s="3">
        <f t="shared" si="4"/>
        <v>0</v>
      </c>
      <c r="L29" s="3">
        <f t="shared" si="5"/>
        <v>0</v>
      </c>
      <c r="M29" s="3">
        <f t="shared" si="6"/>
        <v>0</v>
      </c>
      <c r="N29" s="3"/>
      <c r="O29" s="3">
        <f>AL26/AL24</f>
        <v>-10.580660421988835</v>
      </c>
      <c r="P29" s="3"/>
      <c r="Q29" s="3"/>
      <c r="R29" s="3"/>
      <c r="S29" s="3">
        <f t="shared" si="7"/>
        <v>54.4021517977104</v>
      </c>
      <c r="T29" s="15">
        <f t="shared" si="8"/>
        <v>766.28305785124</v>
      </c>
      <c r="U29" s="15">
        <f t="shared" si="9"/>
        <v>412.33512830581236</v>
      </c>
      <c r="V29" s="22"/>
      <c r="W29" s="4"/>
    </row>
    <row r="30" spans="1:23" ht="12.75">
      <c r="A30" s="3"/>
      <c r="B30" s="3">
        <v>3</v>
      </c>
      <c r="C30" s="15">
        <v>64</v>
      </c>
      <c r="D30" s="3"/>
      <c r="E30" s="3">
        <f t="shared" si="0"/>
        <v>66.33648293963255</v>
      </c>
      <c r="F30" s="15">
        <f t="shared" si="1"/>
        <v>61.60848411129695</v>
      </c>
      <c r="G30" s="3"/>
      <c r="H30" s="3">
        <f t="shared" si="2"/>
        <v>9</v>
      </c>
      <c r="I30" s="3">
        <f t="shared" si="2"/>
        <v>4096</v>
      </c>
      <c r="J30" s="3">
        <f t="shared" si="3"/>
        <v>192</v>
      </c>
      <c r="K30" s="3">
        <f t="shared" si="4"/>
        <v>81</v>
      </c>
      <c r="L30" s="3">
        <f t="shared" si="5"/>
        <v>27</v>
      </c>
      <c r="M30" s="3">
        <f t="shared" si="6"/>
        <v>576</v>
      </c>
      <c r="N30" s="3"/>
      <c r="O30" s="3"/>
      <c r="P30" s="3"/>
      <c r="Q30" s="3"/>
      <c r="R30" s="3"/>
      <c r="S30" s="3">
        <f t="shared" si="7"/>
        <v>8.890528202341956</v>
      </c>
      <c r="T30" s="15">
        <f t="shared" si="8"/>
        <v>28.283057851239615</v>
      </c>
      <c r="U30" s="15">
        <f t="shared" si="9"/>
        <v>5.459152527193944</v>
      </c>
      <c r="V30" s="22"/>
      <c r="W30" s="4"/>
    </row>
    <row r="31" spans="1:23" ht="12.75">
      <c r="A31" s="3"/>
      <c r="B31" s="3">
        <v>6</v>
      </c>
      <c r="C31" s="15">
        <v>60</v>
      </c>
      <c r="D31" s="3"/>
      <c r="E31" s="3">
        <f t="shared" si="0"/>
        <v>55.979002624671914</v>
      </c>
      <c r="F31" s="15">
        <f t="shared" si="1"/>
        <v>34.827428918960024</v>
      </c>
      <c r="G31" s="3"/>
      <c r="H31" s="3">
        <f t="shared" si="2"/>
        <v>36</v>
      </c>
      <c r="I31" s="3">
        <f t="shared" si="2"/>
        <v>3600</v>
      </c>
      <c r="J31" s="3">
        <f t="shared" si="3"/>
        <v>360</v>
      </c>
      <c r="K31" s="3">
        <f t="shared" si="4"/>
        <v>1296</v>
      </c>
      <c r="L31" s="3">
        <f t="shared" si="5"/>
        <v>216</v>
      </c>
      <c r="M31" s="3">
        <f t="shared" si="6"/>
        <v>2160</v>
      </c>
      <c r="N31" s="3"/>
      <c r="O31" s="6" t="s">
        <v>23</v>
      </c>
      <c r="P31" s="3"/>
      <c r="Q31" s="3"/>
      <c r="R31" s="3"/>
      <c r="S31" s="3">
        <f t="shared" si="7"/>
        <v>177.9337015565674</v>
      </c>
      <c r="T31" s="15">
        <f t="shared" si="8"/>
        <v>86.82851239669412</v>
      </c>
      <c r="U31" s="15">
        <f t="shared" si="9"/>
        <v>16.16841989239536</v>
      </c>
      <c r="V31" s="22"/>
      <c r="W31" s="4"/>
    </row>
    <row r="32" spans="1:23" ht="12.75">
      <c r="A32" s="3"/>
      <c r="B32" s="3"/>
      <c r="C32" s="15"/>
      <c r="D32" s="3"/>
      <c r="E32" s="3">
        <f t="shared" si="0"/>
      </c>
      <c r="F32" s="15">
        <f t="shared" si="1"/>
      </c>
      <c r="G32" s="3"/>
      <c r="H32" s="3">
        <f t="shared" si="2"/>
      </c>
      <c r="I32" s="3">
        <f t="shared" si="2"/>
      </c>
      <c r="J32" s="3">
        <f t="shared" si="3"/>
      </c>
      <c r="K32" s="3">
        <f t="shared" si="4"/>
      </c>
      <c r="L32" s="3">
        <f t="shared" si="5"/>
      </c>
      <c r="M32" s="3">
        <f t="shared" si="6"/>
      </c>
      <c r="N32" s="3"/>
      <c r="O32" s="3">
        <f>AL27/AL24</f>
        <v>82.44356135869052</v>
      </c>
      <c r="P32" s="3"/>
      <c r="Q32" s="3"/>
      <c r="R32" s="3"/>
      <c r="S32" s="3">
        <f t="shared" si="7"/>
      </c>
      <c r="T32" s="15">
        <f t="shared" si="8"/>
      </c>
      <c r="U32" s="15">
        <f t="shared" si="9"/>
      </c>
      <c r="V32" s="22"/>
      <c r="W32" s="4"/>
    </row>
    <row r="33" spans="1:23" ht="12.75">
      <c r="A33" s="3"/>
      <c r="B33" s="3"/>
      <c r="C33" s="15"/>
      <c r="D33" s="3"/>
      <c r="E33" s="3">
        <f t="shared" si="0"/>
      </c>
      <c r="F33" s="15">
        <f t="shared" si="1"/>
      </c>
      <c r="G33" s="3"/>
      <c r="H33" s="3">
        <f t="shared" si="2"/>
      </c>
      <c r="I33" s="3">
        <f t="shared" si="2"/>
      </c>
      <c r="J33" s="3">
        <f t="shared" si="3"/>
      </c>
      <c r="K33" s="3">
        <f t="shared" si="4"/>
      </c>
      <c r="L33" s="3">
        <f t="shared" si="5"/>
      </c>
      <c r="M33" s="3">
        <f t="shared" si="6"/>
      </c>
      <c r="N33" s="3"/>
      <c r="O33" s="3"/>
      <c r="P33" s="3"/>
      <c r="Q33" s="3"/>
      <c r="R33" s="3"/>
      <c r="S33" s="3">
        <f t="shared" si="7"/>
      </c>
      <c r="T33" s="15">
        <f t="shared" si="8"/>
      </c>
      <c r="U33" s="15">
        <f t="shared" si="9"/>
      </c>
      <c r="V33" s="22"/>
      <c r="W33" s="4"/>
    </row>
    <row r="34" spans="1:23" ht="12.75">
      <c r="A34" s="3"/>
      <c r="B34" s="3"/>
      <c r="C34" s="15"/>
      <c r="D34" s="3"/>
      <c r="E34" s="3">
        <f t="shared" si="0"/>
      </c>
      <c r="F34" s="15">
        <f t="shared" si="1"/>
      </c>
      <c r="G34" s="3"/>
      <c r="H34" s="3">
        <f t="shared" si="2"/>
      </c>
      <c r="I34" s="3">
        <f t="shared" si="2"/>
      </c>
      <c r="J34" s="3">
        <f t="shared" si="3"/>
      </c>
      <c r="K34" s="3">
        <f t="shared" si="4"/>
      </c>
      <c r="L34" s="3">
        <f t="shared" si="5"/>
      </c>
      <c r="M34" s="3">
        <f t="shared" si="6"/>
      </c>
      <c r="N34" s="3"/>
      <c r="O34" s="3"/>
      <c r="P34" s="3"/>
      <c r="Q34" s="3"/>
      <c r="R34" s="3"/>
      <c r="S34" s="3">
        <f t="shared" si="7"/>
      </c>
      <c r="T34" s="15">
        <f t="shared" si="8"/>
      </c>
      <c r="U34" s="15">
        <f t="shared" si="9"/>
      </c>
      <c r="V34" s="22"/>
      <c r="W34" s="4"/>
    </row>
    <row r="35" spans="1:23" ht="12.75">
      <c r="A35" s="3"/>
      <c r="B35" s="3"/>
      <c r="C35" s="15"/>
      <c r="D35" s="3"/>
      <c r="E35" s="3">
        <f t="shared" si="0"/>
      </c>
      <c r="F35" s="15">
        <f t="shared" si="1"/>
      </c>
      <c r="G35" s="3"/>
      <c r="H35" s="3">
        <f t="shared" si="2"/>
      </c>
      <c r="I35" s="3">
        <f t="shared" si="2"/>
      </c>
      <c r="J35" s="3">
        <f t="shared" si="3"/>
      </c>
      <c r="K35" s="3">
        <f t="shared" si="4"/>
      </c>
      <c r="L35" s="3">
        <f t="shared" si="5"/>
      </c>
      <c r="M35" s="3">
        <f t="shared" si="6"/>
      </c>
      <c r="N35" s="3"/>
      <c r="O35" s="3"/>
      <c r="P35" s="3"/>
      <c r="Q35" s="3"/>
      <c r="R35" s="3"/>
      <c r="S35" s="3">
        <f t="shared" si="7"/>
      </c>
      <c r="T35" s="15">
        <f t="shared" si="8"/>
      </c>
      <c r="U35" s="15">
        <f t="shared" si="9"/>
      </c>
      <c r="V35" s="22"/>
      <c r="W35" s="4"/>
    </row>
    <row r="36" spans="1:23" ht="12.75">
      <c r="A36" s="3"/>
      <c r="B36" s="3"/>
      <c r="C36" s="15"/>
      <c r="D36" s="3"/>
      <c r="E36" s="3">
        <f t="shared" si="0"/>
      </c>
      <c r="F36" s="15">
        <f t="shared" si="1"/>
      </c>
      <c r="G36" s="3"/>
      <c r="H36" s="3">
        <f t="shared" si="2"/>
      </c>
      <c r="I36" s="3">
        <f t="shared" si="2"/>
      </c>
      <c r="J36" s="3">
        <f t="shared" si="3"/>
      </c>
      <c r="K36" s="3">
        <f t="shared" si="4"/>
      </c>
      <c r="L36" s="3">
        <f t="shared" si="5"/>
      </c>
      <c r="M36" s="3">
        <f t="shared" si="6"/>
      </c>
      <c r="N36" s="3"/>
      <c r="O36" s="3"/>
      <c r="P36" s="3"/>
      <c r="Q36" s="3"/>
      <c r="R36" s="3"/>
      <c r="S36" s="3">
        <f t="shared" si="7"/>
      </c>
      <c r="T36" s="15">
        <f t="shared" si="8"/>
      </c>
      <c r="U36" s="15">
        <f t="shared" si="9"/>
      </c>
      <c r="V36" s="22"/>
      <c r="W36" s="4"/>
    </row>
    <row r="37" spans="1:23" ht="12.75">
      <c r="A37" s="3"/>
      <c r="B37" s="3"/>
      <c r="C37" s="15"/>
      <c r="D37" s="3"/>
      <c r="E37" s="3">
        <f t="shared" si="0"/>
      </c>
      <c r="F37" s="15">
        <f t="shared" si="1"/>
      </c>
      <c r="G37" s="3"/>
      <c r="H37" s="3">
        <f t="shared" si="2"/>
      </c>
      <c r="I37" s="3">
        <f t="shared" si="2"/>
      </c>
      <c r="J37" s="3">
        <f t="shared" si="3"/>
      </c>
      <c r="K37" s="3">
        <f t="shared" si="4"/>
      </c>
      <c r="L37" s="3">
        <f t="shared" si="5"/>
      </c>
      <c r="M37" s="3">
        <f t="shared" si="6"/>
      </c>
      <c r="N37" s="3"/>
      <c r="O37" s="3"/>
      <c r="P37" s="3"/>
      <c r="Q37" s="3"/>
      <c r="R37" s="3"/>
      <c r="S37" s="3">
        <f t="shared" si="7"/>
      </c>
      <c r="T37" s="15">
        <f t="shared" si="8"/>
      </c>
      <c r="U37" s="15">
        <f t="shared" si="9"/>
      </c>
      <c r="V37" s="22"/>
      <c r="W37" s="4"/>
    </row>
    <row r="38" spans="1:23" ht="12.75">
      <c r="A38" s="3"/>
      <c r="B38" s="3"/>
      <c r="C38" s="15"/>
      <c r="D38" s="3"/>
      <c r="E38" s="3">
        <f t="shared" si="0"/>
      </c>
      <c r="F38" s="15">
        <f t="shared" si="1"/>
      </c>
      <c r="G38" s="3"/>
      <c r="H38" s="3">
        <f t="shared" si="2"/>
      </c>
      <c r="I38" s="3">
        <f t="shared" si="2"/>
      </c>
      <c r="J38" s="3">
        <f t="shared" si="3"/>
      </c>
      <c r="K38" s="3">
        <f t="shared" si="4"/>
      </c>
      <c r="L38" s="3">
        <f t="shared" si="5"/>
      </c>
      <c r="M38" s="3">
        <f t="shared" si="6"/>
      </c>
      <c r="N38" s="3"/>
      <c r="O38" s="3"/>
      <c r="P38" s="3"/>
      <c r="Q38" s="3"/>
      <c r="R38" s="3"/>
      <c r="S38" s="3">
        <f t="shared" si="7"/>
      </c>
      <c r="T38" s="15">
        <f t="shared" si="8"/>
      </c>
      <c r="U38" s="15">
        <f t="shared" si="9"/>
      </c>
      <c r="V38" s="22"/>
      <c r="W38" s="4"/>
    </row>
    <row r="39" spans="1:23" ht="12.75">
      <c r="A39" s="3"/>
      <c r="B39" s="3"/>
      <c r="C39" s="15"/>
      <c r="D39" s="3"/>
      <c r="E39" s="3">
        <f t="shared" si="0"/>
      </c>
      <c r="F39" s="15">
        <f t="shared" si="1"/>
      </c>
      <c r="G39" s="3"/>
      <c r="H39" s="3">
        <f t="shared" si="2"/>
      </c>
      <c r="I39" s="3">
        <f t="shared" si="2"/>
      </c>
      <c r="J39" s="3">
        <f t="shared" si="3"/>
      </c>
      <c r="K39" s="3">
        <f t="shared" si="4"/>
      </c>
      <c r="L39" s="3">
        <f t="shared" si="5"/>
      </c>
      <c r="M39" s="3">
        <f t="shared" si="6"/>
      </c>
      <c r="N39" s="3"/>
      <c r="O39" s="3"/>
      <c r="P39" s="3"/>
      <c r="Q39" s="3"/>
      <c r="R39" s="3"/>
      <c r="S39" s="3">
        <f t="shared" si="7"/>
      </c>
      <c r="T39" s="15">
        <f t="shared" si="8"/>
      </c>
      <c r="U39" s="15">
        <f t="shared" si="9"/>
      </c>
      <c r="V39" s="22"/>
      <c r="W39" s="4"/>
    </row>
    <row r="40" spans="1:23" ht="12.75">
      <c r="A40" s="3"/>
      <c r="B40" s="3"/>
      <c r="C40" s="15"/>
      <c r="D40" s="3"/>
      <c r="E40" s="3">
        <f t="shared" si="0"/>
      </c>
      <c r="F40" s="15">
        <f t="shared" si="1"/>
      </c>
      <c r="G40" s="3"/>
      <c r="H40" s="3">
        <f t="shared" si="2"/>
      </c>
      <c r="I40" s="3">
        <f t="shared" si="2"/>
      </c>
      <c r="J40" s="3">
        <f t="shared" si="3"/>
      </c>
      <c r="K40" s="3">
        <f t="shared" si="4"/>
      </c>
      <c r="L40" s="3">
        <f t="shared" si="5"/>
      </c>
      <c r="M40" s="3">
        <f t="shared" si="6"/>
      </c>
      <c r="N40" s="3"/>
      <c r="O40" s="3"/>
      <c r="P40" s="3"/>
      <c r="Q40" s="3"/>
      <c r="R40" s="3"/>
      <c r="S40" s="3">
        <f t="shared" si="7"/>
      </c>
      <c r="T40" s="15">
        <f t="shared" si="8"/>
      </c>
      <c r="U40" s="15">
        <f t="shared" si="9"/>
      </c>
      <c r="V40" s="22"/>
      <c r="W40" s="4"/>
    </row>
    <row r="41" spans="1:23" ht="12.75">
      <c r="A41" s="3"/>
      <c r="B41" s="3"/>
      <c r="C41" s="15"/>
      <c r="D41" s="3"/>
      <c r="E41" s="3">
        <f t="shared" si="0"/>
      </c>
      <c r="F41" s="15">
        <f t="shared" si="1"/>
      </c>
      <c r="G41" s="3"/>
      <c r="H41" s="3">
        <f t="shared" si="2"/>
      </c>
      <c r="I41" s="3">
        <f t="shared" si="2"/>
      </c>
      <c r="J41" s="3">
        <f t="shared" si="3"/>
      </c>
      <c r="K41" s="3">
        <f t="shared" si="4"/>
      </c>
      <c r="L41" s="3">
        <f t="shared" si="5"/>
      </c>
      <c r="M41" s="3">
        <f t="shared" si="6"/>
      </c>
      <c r="N41" s="3"/>
      <c r="O41" s="3"/>
      <c r="P41" s="3"/>
      <c r="Q41" s="3"/>
      <c r="R41" s="3"/>
      <c r="S41" s="3">
        <f t="shared" si="7"/>
      </c>
      <c r="T41" s="15">
        <f t="shared" si="8"/>
      </c>
      <c r="U41" s="15">
        <f t="shared" si="9"/>
      </c>
      <c r="V41" s="22"/>
      <c r="W41" s="4"/>
    </row>
    <row r="42" spans="1:23" ht="12.75">
      <c r="A42" s="3"/>
      <c r="B42" s="3"/>
      <c r="C42" s="15"/>
      <c r="D42" s="3"/>
      <c r="E42" s="3">
        <f t="shared" si="0"/>
      </c>
      <c r="F42" s="15">
        <f t="shared" si="1"/>
      </c>
      <c r="G42" s="3"/>
      <c r="H42" s="3">
        <f t="shared" si="2"/>
      </c>
      <c r="I42" s="3">
        <f t="shared" si="2"/>
      </c>
      <c r="J42" s="3">
        <f t="shared" si="3"/>
      </c>
      <c r="K42" s="3">
        <f t="shared" si="4"/>
      </c>
      <c r="L42" s="3">
        <f t="shared" si="5"/>
      </c>
      <c r="M42" s="3">
        <f t="shared" si="6"/>
      </c>
      <c r="N42" s="3"/>
      <c r="O42" s="3"/>
      <c r="P42" s="3"/>
      <c r="Q42" s="3"/>
      <c r="R42" s="3"/>
      <c r="S42" s="3">
        <f t="shared" si="7"/>
      </c>
      <c r="T42" s="15">
        <f t="shared" si="8"/>
      </c>
      <c r="U42" s="15">
        <f t="shared" si="9"/>
      </c>
      <c r="V42" s="22"/>
      <c r="W42" s="4"/>
    </row>
    <row r="43" spans="1:23" ht="15">
      <c r="A43" s="3"/>
      <c r="B43" s="2" t="s">
        <v>52</v>
      </c>
      <c r="C43" s="30" t="s">
        <v>55</v>
      </c>
      <c r="D43" s="3"/>
      <c r="E43" s="30" t="s">
        <v>56</v>
      </c>
      <c r="F43" s="15"/>
      <c r="G43" s="3"/>
      <c r="H43" s="2" t="s">
        <v>36</v>
      </c>
      <c r="I43" s="2" t="s">
        <v>37</v>
      </c>
      <c r="J43" s="2" t="s">
        <v>38</v>
      </c>
      <c r="K43" s="2" t="s">
        <v>39</v>
      </c>
      <c r="L43" s="2" t="s">
        <v>40</v>
      </c>
      <c r="M43" s="2" t="s">
        <v>41</v>
      </c>
      <c r="N43" s="3"/>
      <c r="O43" s="3"/>
      <c r="P43" s="3"/>
      <c r="Q43" s="3"/>
      <c r="R43" s="3"/>
      <c r="S43" s="3"/>
      <c r="T43" s="15"/>
      <c r="U43" s="15"/>
      <c r="V43" s="22"/>
      <c r="W43" s="4"/>
    </row>
    <row r="44" spans="1:23" ht="19.5" customHeight="1" thickBot="1">
      <c r="A44" s="3"/>
      <c r="B44" s="8">
        <f>SUM(B10:B43)</f>
        <v>47</v>
      </c>
      <c r="C44" s="20">
        <f>SUM(C10:C43)</f>
        <v>1525</v>
      </c>
      <c r="D44" s="3"/>
      <c r="E44" s="26">
        <f>SUM(E10:E43)</f>
        <v>1525.0000000000002</v>
      </c>
      <c r="F44" s="3"/>
      <c r="G44" s="3"/>
      <c r="H44" s="8">
        <f aca="true" t="shared" si="11" ref="H44:M44">SUM(H10:H43)</f>
        <v>187</v>
      </c>
      <c r="I44" s="8">
        <f t="shared" si="11"/>
        <v>108379</v>
      </c>
      <c r="J44" s="8">
        <f t="shared" si="11"/>
        <v>2959</v>
      </c>
      <c r="K44" s="8">
        <f t="shared" si="11"/>
        <v>5527</v>
      </c>
      <c r="L44" s="8">
        <f t="shared" si="11"/>
        <v>953</v>
      </c>
      <c r="M44" s="8">
        <f t="shared" si="11"/>
        <v>11497</v>
      </c>
      <c r="N44" s="3"/>
      <c r="O44" s="3"/>
      <c r="P44" s="3"/>
      <c r="Q44" s="3"/>
      <c r="R44" s="3"/>
      <c r="S44" s="8">
        <f>SUM(S10:S43)</f>
        <v>1032.1386065378194</v>
      </c>
      <c r="T44" s="20">
        <f>SUM(T10:T43)</f>
        <v>2668.772727272726</v>
      </c>
      <c r="U44" s="20">
        <f>SUM(U10:U43)</f>
        <v>1636.6341207349087</v>
      </c>
      <c r="V44" s="14"/>
      <c r="W44" s="4"/>
    </row>
    <row r="45" spans="1:23" ht="13.5" thickTop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I.S.I.S. Luino</dc:creator>
  <cp:keywords/>
  <dc:description/>
  <cp:lastModifiedBy>E&amp;E&amp;E</cp:lastModifiedBy>
  <cp:lastPrinted>2002-03-13T19:49:29Z</cp:lastPrinted>
  <dcterms:created xsi:type="dcterms:W3CDTF">2002-03-13T17:48:41Z</dcterms:created>
  <dcterms:modified xsi:type="dcterms:W3CDTF">2010-06-13T16:00:17Z</dcterms:modified>
  <cp:category/>
  <cp:version/>
  <cp:contentType/>
  <cp:contentStatus/>
</cp:coreProperties>
</file>